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eLandstrom\Dropbox\Singleton Parish Council Files\Finance\24-25\"/>
    </mc:Choice>
  </mc:AlternateContent>
  <xr:revisionPtr revIDLastSave="0" documentId="8_{F0041CAE-728C-4C4E-A770-50CDE7EF71E4}" xr6:coauthVersionLast="47" xr6:coauthVersionMax="47" xr10:uidLastSave="{00000000-0000-0000-0000-000000000000}"/>
  <bookViews>
    <workbookView xWindow="-120" yWindow="-120" windowWidth="20730" windowHeight="11160" xr2:uid="{0473AB7C-79EF-46F1-9E33-FDB5B17BF16A}"/>
  </bookViews>
  <sheets>
    <sheet name="Sheet1" sheetId="1" r:id="rId1"/>
  </sheets>
  <externalReferences>
    <externalReference r:id="rId2"/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6" i="1" l="1"/>
  <c r="I165" i="1"/>
  <c r="I164" i="1"/>
  <c r="I166" i="1" s="1"/>
  <c r="K164" i="1"/>
  <c r="C162" i="1"/>
  <c r="B162" i="1"/>
  <c r="B166" i="1" s="1"/>
  <c r="I155" i="1"/>
  <c r="G155" i="1"/>
  <c r="E155" i="1"/>
  <c r="J154" i="1"/>
  <c r="H154" i="1"/>
  <c r="F154" i="1"/>
  <c r="I152" i="1"/>
  <c r="I151" i="1"/>
  <c r="I150" i="1"/>
  <c r="I149" i="1"/>
  <c r="I148" i="1"/>
  <c r="I147" i="1"/>
  <c r="I146" i="1"/>
  <c r="I145" i="1"/>
  <c r="I144" i="1"/>
  <c r="I143" i="1"/>
  <c r="I142" i="1"/>
  <c r="G142" i="1"/>
  <c r="G141" i="1"/>
  <c r="G140" i="1"/>
  <c r="I139" i="1"/>
  <c r="G139" i="1"/>
  <c r="G137" i="1"/>
  <c r="I136" i="1"/>
  <c r="G136" i="1"/>
  <c r="E135" i="1"/>
  <c r="G134" i="1"/>
  <c r="E134" i="1"/>
  <c r="I133" i="1"/>
  <c r="G133" i="1"/>
  <c r="E133" i="1"/>
  <c r="I132" i="1"/>
  <c r="E132" i="1"/>
  <c r="G131" i="1"/>
  <c r="I130" i="1"/>
  <c r="G130" i="1"/>
  <c r="E130" i="1"/>
  <c r="E129" i="1"/>
  <c r="I128" i="1"/>
  <c r="G128" i="1"/>
  <c r="E128" i="1"/>
  <c r="I127" i="1"/>
  <c r="G127" i="1"/>
  <c r="E127" i="1"/>
  <c r="C127" i="1"/>
  <c r="I126" i="1"/>
  <c r="G126" i="1"/>
  <c r="E126" i="1"/>
  <c r="E125" i="1"/>
  <c r="I124" i="1"/>
  <c r="G124" i="1"/>
  <c r="E124" i="1"/>
  <c r="C124" i="1"/>
  <c r="I123" i="1"/>
  <c r="G123" i="1"/>
  <c r="E123" i="1"/>
  <c r="E154" i="1" s="1"/>
  <c r="C123" i="1"/>
  <c r="I122" i="1"/>
  <c r="I154" i="1" s="1"/>
  <c r="G122" i="1"/>
  <c r="G154" i="1" s="1"/>
  <c r="C122" i="1"/>
  <c r="J120" i="1"/>
  <c r="H120" i="1"/>
  <c r="F120" i="1"/>
  <c r="E120" i="1"/>
  <c r="I119" i="1"/>
  <c r="G119" i="1"/>
  <c r="E119" i="1"/>
  <c r="I118" i="1"/>
  <c r="I120" i="1" s="1"/>
  <c r="G118" i="1"/>
  <c r="G120" i="1" s="1"/>
  <c r="E118" i="1"/>
  <c r="I116" i="1"/>
  <c r="G116" i="1"/>
  <c r="E116" i="1"/>
  <c r="I114" i="1"/>
  <c r="G114" i="1"/>
  <c r="E114" i="1"/>
  <c r="J112" i="1"/>
  <c r="H112" i="1"/>
  <c r="F112" i="1"/>
  <c r="I111" i="1"/>
  <c r="G110" i="1"/>
  <c r="I109" i="1"/>
  <c r="G109" i="1"/>
  <c r="E109" i="1"/>
  <c r="E108" i="1"/>
  <c r="E106" i="1"/>
  <c r="I103" i="1"/>
  <c r="I101" i="1"/>
  <c r="G101" i="1"/>
  <c r="E101" i="1"/>
  <c r="C101" i="1"/>
  <c r="I100" i="1"/>
  <c r="I112" i="1" s="1"/>
  <c r="G100" i="1"/>
  <c r="G112" i="1" s="1"/>
  <c r="E100" i="1"/>
  <c r="E112" i="1" s="1"/>
  <c r="I98" i="1"/>
  <c r="G98" i="1"/>
  <c r="E98" i="1"/>
  <c r="D98" i="1"/>
  <c r="D156" i="1" s="1"/>
  <c r="C98" i="1"/>
  <c r="B98" i="1"/>
  <c r="B156" i="1" s="1"/>
  <c r="J96" i="1"/>
  <c r="J156" i="1" s="1"/>
  <c r="J158" i="1" s="1"/>
  <c r="H96" i="1"/>
  <c r="H156" i="1" s="1"/>
  <c r="F96" i="1"/>
  <c r="F156" i="1" s="1"/>
  <c r="G95" i="1"/>
  <c r="I94" i="1"/>
  <c r="G94" i="1"/>
  <c r="E94" i="1"/>
  <c r="G92" i="1"/>
  <c r="I91" i="1"/>
  <c r="G91" i="1"/>
  <c r="E91" i="1"/>
  <c r="I90" i="1"/>
  <c r="G90" i="1"/>
  <c r="E90" i="1"/>
  <c r="C90" i="1"/>
  <c r="I89" i="1"/>
  <c r="G89" i="1"/>
  <c r="E89" i="1"/>
  <c r="I88" i="1"/>
  <c r="E88" i="1"/>
  <c r="I87" i="1"/>
  <c r="I96" i="1" s="1"/>
  <c r="G87" i="1"/>
  <c r="G96" i="1" s="1"/>
  <c r="G156" i="1" s="1"/>
  <c r="E87" i="1"/>
  <c r="E96" i="1" s="1"/>
  <c r="C87" i="1"/>
  <c r="C156" i="1" s="1"/>
  <c r="I83" i="1"/>
  <c r="E83" i="1"/>
  <c r="J82" i="1"/>
  <c r="H82" i="1"/>
  <c r="F82" i="1"/>
  <c r="F158" i="1" s="1"/>
  <c r="D82" i="1"/>
  <c r="D158" i="1" s="1"/>
  <c r="C82" i="1"/>
  <c r="B82" i="1"/>
  <c r="B158" i="1" s="1"/>
  <c r="I80" i="1"/>
  <c r="I79" i="1"/>
  <c r="I78" i="1"/>
  <c r="I77" i="1"/>
  <c r="I76" i="1"/>
  <c r="I75" i="1"/>
  <c r="I74" i="1"/>
  <c r="I73" i="1"/>
  <c r="I70" i="1"/>
  <c r="I67" i="1"/>
  <c r="I66" i="1"/>
  <c r="I65" i="1"/>
  <c r="I64" i="1"/>
  <c r="I63" i="1"/>
  <c r="G62" i="1"/>
  <c r="G61" i="1"/>
  <c r="G60" i="1"/>
  <c r="G59" i="1"/>
  <c r="G58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E41" i="1"/>
  <c r="E40" i="1"/>
  <c r="E39" i="1"/>
  <c r="E38" i="1"/>
  <c r="E37" i="1"/>
  <c r="E36" i="1"/>
  <c r="E34" i="1"/>
  <c r="E33" i="1"/>
  <c r="E32" i="1"/>
  <c r="E28" i="1"/>
  <c r="I27" i="1"/>
  <c r="I81" i="1" s="1"/>
  <c r="G27" i="1"/>
  <c r="G81" i="1" s="1"/>
  <c r="E27" i="1"/>
  <c r="E81" i="1" s="1"/>
  <c r="J25" i="1"/>
  <c r="I24" i="1"/>
  <c r="I23" i="1"/>
  <c r="I22" i="1"/>
  <c r="I21" i="1"/>
  <c r="I20" i="1"/>
  <c r="I25" i="1" s="1"/>
  <c r="G19" i="1"/>
  <c r="G18" i="1"/>
  <c r="G17" i="1"/>
  <c r="G16" i="1"/>
  <c r="G25" i="1" s="1"/>
  <c r="E15" i="1"/>
  <c r="E14" i="1"/>
  <c r="E13" i="1"/>
  <c r="E12" i="1"/>
  <c r="E6" i="1"/>
  <c r="E17" i="1" s="1"/>
  <c r="E4" i="1"/>
  <c r="I3" i="1"/>
  <c r="G3" i="1"/>
  <c r="E3" i="1"/>
  <c r="K82" i="1"/>
  <c r="I2" i="1"/>
  <c r="I82" i="1" s="1"/>
  <c r="G2" i="1"/>
  <c r="E2" i="1"/>
  <c r="K84" i="1" l="1"/>
  <c r="H158" i="1"/>
  <c r="E82" i="1"/>
  <c r="C158" i="1"/>
  <c r="E156" i="1"/>
  <c r="G82" i="1"/>
  <c r="I84" i="1"/>
  <c r="I156" i="1"/>
  <c r="I158" i="1" s="1"/>
  <c r="E158" i="1" l="1"/>
  <c r="E84" i="1"/>
  <c r="G158" i="1"/>
  <c r="G84" i="1"/>
</calcChain>
</file>

<file path=xl/sharedStrings.xml><?xml version="1.0" encoding="utf-8"?>
<sst xmlns="http://schemas.openxmlformats.org/spreadsheetml/2006/main" count="236" uniqueCount="173">
  <si>
    <t xml:space="preserve">Budget and Income/Expenditure Statement 2024-25 </t>
  </si>
  <si>
    <t>2015-16
Audited</t>
  </si>
  <si>
    <t>2016-17 Audited</t>
  </si>
  <si>
    <t>2017-18 Audited</t>
  </si>
  <si>
    <t>Full Year Actual 1st April'21 to 31st March'22</t>
  </si>
  <si>
    <t>Agreed Budget 2022/23</t>
  </si>
  <si>
    <t>Full Year Actual 1st April'22 to 31st March'23</t>
  </si>
  <si>
    <t>Agreed Budget 2023/24</t>
  </si>
  <si>
    <t>Full Year Actual 1st April'23 to 31st March'24</t>
  </si>
  <si>
    <t>Agreed Budget 2024/25</t>
  </si>
  <si>
    <t>YTD 2024-25</t>
  </si>
  <si>
    <t>Variance</t>
  </si>
  <si>
    <t>Precept</t>
  </si>
  <si>
    <t>VAT Reclaim</t>
  </si>
  <si>
    <t>Transfer from Savings Acct to Current Acct</t>
  </si>
  <si>
    <t>Grants</t>
  </si>
  <si>
    <t xml:space="preserve">Igas Grant </t>
  </si>
  <si>
    <t>Sussex Community Fund - Covid-19</t>
  </si>
  <si>
    <t>SSE - Covid-19</t>
  </si>
  <si>
    <t>Balance from Flood Action Co-Op Bank Account</t>
  </si>
  <si>
    <t>VE Day Grant</t>
  </si>
  <si>
    <t>PPAF Fund Grant for Speed Gun Certification</t>
  </si>
  <si>
    <t>CIL Payment</t>
  </si>
  <si>
    <t>Igas Grant for SID</t>
  </si>
  <si>
    <t>National Lottery</t>
  </si>
  <si>
    <t xml:space="preserve">Goodwood Lennox Fund - Playground Repairs </t>
  </si>
  <si>
    <t>Igas Grant - Playground</t>
  </si>
  <si>
    <t>CDC Jubilee Grant for Picnic Bench</t>
  </si>
  <si>
    <t>CIL Payment- Sunnyhurst</t>
  </si>
  <si>
    <t>Part Payment of CDC Grant for Playground</t>
  </si>
  <si>
    <t>CDC Final Payment of Grant for Playground</t>
  </si>
  <si>
    <t>CDC Kings Coronation Grant for Playground</t>
  </si>
  <si>
    <t>IGas Grant for Playground</t>
  </si>
  <si>
    <t>Rees Jeffreys Part Payment of Grant for Accessibility Project</t>
  </si>
  <si>
    <t>Rees Jeffreys Final Payment of Grant for Accessibility Project</t>
  </si>
  <si>
    <t>Other</t>
  </si>
  <si>
    <t>Henry Smith's Charity</t>
  </si>
  <si>
    <t>Village Hall VAT</t>
  </si>
  <si>
    <t>The Glebe Field refund from The Parish Church</t>
  </si>
  <si>
    <t>MJO Forestry  Radios &amp; Chargers</t>
  </si>
  <si>
    <t>Sale of Solar Chargers</t>
  </si>
  <si>
    <t>James Zacharias - Donation for Gateways and SID</t>
  </si>
  <si>
    <t>Charles Lewington - Donation for Gateways and SID</t>
  </si>
  <si>
    <t xml:space="preserve">Income 2023-24 </t>
  </si>
  <si>
    <t>Caro Newling - Donation for Gateways and SID</t>
  </si>
  <si>
    <t>Anonymous Donation for Gateways/SID</t>
  </si>
  <si>
    <t>Pippa Kelly - Donation for Playground</t>
  </si>
  <si>
    <t>Vllage Hall - Donation for Playground</t>
  </si>
  <si>
    <t>Judith Fathers - Donation for Playground</t>
  </si>
  <si>
    <t>Donation from Village Hall for Accessibility Project</t>
  </si>
  <si>
    <t>Donation from W&amp;D Museum for Accessibility Project</t>
  </si>
  <si>
    <t>Donation from C. Lewington for Playground</t>
  </si>
  <si>
    <t>Cash Collected for Jubilee Food</t>
  </si>
  <si>
    <t xml:space="preserve">Donation of Surplus Funds from Owen's Bench for Playground </t>
  </si>
  <si>
    <t>Donation from Fox Goes Free for Heritage Board</t>
  </si>
  <si>
    <t>Donation from The Weald &amp; Downland for Heritage Board</t>
  </si>
  <si>
    <t>Donation from Village Hall for Jubilee Party</t>
  </si>
  <si>
    <t>Donation from Cricket Club for Heritage Board</t>
  </si>
  <si>
    <t>Donation from The Landmark Trust for Heritage Boards</t>
  </si>
  <si>
    <t>Sussex Martyrs - Filming</t>
  </si>
  <si>
    <t>Donation from Goodwood for Heritage Boards</t>
  </si>
  <si>
    <t xml:space="preserve">Donation from The Partridge for Heritage Boards </t>
  </si>
  <si>
    <t>Donation from Tree Medics for Heritage Boards</t>
  </si>
  <si>
    <t>Reimbursement for Deb's Present</t>
  </si>
  <si>
    <t xml:space="preserve">Henry Smith - Donation for Playground </t>
  </si>
  <si>
    <t>Donation for Playground from Singleton Church of England School House</t>
  </si>
  <si>
    <t>Donation for Heritage Boards from SDNP</t>
  </si>
  <si>
    <t>Donation from Village Hall for Coronation Party</t>
  </si>
  <si>
    <t>Justgiving donations for Playground</t>
  </si>
  <si>
    <t>Donaton from Lesley Hope-Lang for Coronation Party</t>
  </si>
  <si>
    <t>Donation from Brian Pearman for Coronation Party</t>
  </si>
  <si>
    <t>Judith Fathers - Payment for Coronation Mugs</t>
  </si>
  <si>
    <t>Judith Fathers - Donation to Playground</t>
  </si>
  <si>
    <t>Cash for Coronation Mugs=</t>
  </si>
  <si>
    <t>Miranda Mayne - Donation to Playground</t>
  </si>
  <si>
    <t xml:space="preserve">Donation from Goodwood for Parking Project </t>
  </si>
  <si>
    <t>Payment from E Jewitt for left over crown materials from the Corontion event</t>
  </si>
  <si>
    <t xml:space="preserve">Donation from Singleton Henry Smith for Playground </t>
  </si>
  <si>
    <t xml:space="preserve">Donation from Singleton Henry Smith for Parking Project </t>
  </si>
  <si>
    <t>Donation from Maverick for Drinks Station for Race</t>
  </si>
  <si>
    <t>Donaton from Sally Wicks for Playground</t>
  </si>
  <si>
    <t>Reimbursement for Pentagon Installations - Roof Repair</t>
  </si>
  <si>
    <t>Reimbursement for Aventus - Dishwasher Repair</t>
  </si>
  <si>
    <t>Reimbursement for Lightwave - Thermometer</t>
  </si>
  <si>
    <t>Reimbursement for MJA Electrical - Hall Electrics</t>
  </si>
  <si>
    <t>Reimbursement - Overpayment of Expenses</t>
  </si>
  <si>
    <t>Barclays - Compensation for Bad Service</t>
  </si>
  <si>
    <t>Total Income</t>
  </si>
  <si>
    <t>Interest Received</t>
  </si>
  <si>
    <t>Expenditure</t>
  </si>
  <si>
    <t>YTD 2022-23</t>
  </si>
  <si>
    <t>General Admin</t>
  </si>
  <si>
    <t>Computer &amp; Software (Office 360, Domain Name, Dropbox)</t>
  </si>
  <si>
    <t>Data Protection Registration</t>
  </si>
  <si>
    <t>Stationery / Postage / Misc</t>
  </si>
  <si>
    <t>Home Office Allowance</t>
  </si>
  <si>
    <t>Website - Hosting &amp; New Website Payment, Planning App</t>
  </si>
  <si>
    <t>GDPR</t>
  </si>
  <si>
    <t>Zoom Subscription</t>
  </si>
  <si>
    <t>HP Ink</t>
  </si>
  <si>
    <t xml:space="preserve">Chairman's Allowance </t>
  </si>
  <si>
    <t>Total General Admin</t>
  </si>
  <si>
    <t>Clerks' Salary</t>
  </si>
  <si>
    <t>Clerk</t>
  </si>
  <si>
    <t>Maintenance</t>
  </si>
  <si>
    <t>Litter &amp; Dog Bins (incl bags)</t>
  </si>
  <si>
    <t>Grass Cutting &amp; Strimming</t>
  </si>
  <si>
    <t xml:space="preserve">Expenditure - Continued </t>
  </si>
  <si>
    <t>Playground Repairs</t>
  </si>
  <si>
    <t>Refreshments for Pond Clearers</t>
  </si>
  <si>
    <t>Pond Maintenance</t>
  </si>
  <si>
    <t>Glebe Field Hedges</t>
  </si>
  <si>
    <t>Glebe Field Transport Barrier</t>
  </si>
  <si>
    <t>Church Path</t>
  </si>
  <si>
    <t>Bi Annual Village Tidy Up</t>
  </si>
  <si>
    <t>Notice Board Repairs</t>
  </si>
  <si>
    <t>General Maintenance</t>
  </si>
  <si>
    <t>Total Maintenance</t>
  </si>
  <si>
    <t>Subscriptions</t>
  </si>
  <si>
    <t>WSALC &amp; NALC</t>
  </si>
  <si>
    <t>Training</t>
  </si>
  <si>
    <t>New Councillor</t>
  </si>
  <si>
    <t>S137 Citizens Advice</t>
  </si>
  <si>
    <t>Total Grants</t>
  </si>
  <si>
    <t>APM &amp; other meeting costs</t>
  </si>
  <si>
    <t>Audit</t>
  </si>
  <si>
    <t xml:space="preserve">Defibrillator Costs - Consumables and re-location  </t>
  </si>
  <si>
    <t>Charlton Defibrillator N/A</t>
  </si>
  <si>
    <t>Insurance</t>
  </si>
  <si>
    <t>Payroll Services</t>
  </si>
  <si>
    <t>Glebe Playing Field Rent</t>
  </si>
  <si>
    <t>Covid-19 Expenses</t>
  </si>
  <si>
    <t>Rememberance Day Wreath</t>
  </si>
  <si>
    <t xml:space="preserve">Christmas Tree Lights </t>
  </si>
  <si>
    <t>Gateways</t>
  </si>
  <si>
    <t>Cricket Club Hire</t>
  </si>
  <si>
    <t>SID</t>
  </si>
  <si>
    <t>Chain for Flagpole</t>
  </si>
  <si>
    <t>Queens Jubilee Expenses/Kings Coronation</t>
  </si>
  <si>
    <t>Traffic Survey - Rubber Strips</t>
  </si>
  <si>
    <t>New Playground Equipment</t>
  </si>
  <si>
    <t>Heritge Boards</t>
  </si>
  <si>
    <t xml:space="preserve">Thank You Gift for Deborah Harwood </t>
  </si>
  <si>
    <t xml:space="preserve">Christmas Tree  </t>
  </si>
  <si>
    <t>Disabled/Loading Plaque</t>
  </si>
  <si>
    <t>Landbuild - The Leys Parking</t>
  </si>
  <si>
    <t>Plaques for Rees Jeffreys &amp; Playground</t>
  </si>
  <si>
    <t>Testing Kit for River</t>
  </si>
  <si>
    <t>CDC Uncontested Election Administration</t>
  </si>
  <si>
    <t>Pentagon Installations - Village Hall Roof Repair</t>
  </si>
  <si>
    <t>Aventus - Village Hall Dishwasher Repair</t>
  </si>
  <si>
    <t>West &amp; Sons - Bike Posts</t>
  </si>
  <si>
    <t>Lightwave Thermostat for Village Hall</t>
  </si>
  <si>
    <t>MJA  Electrical - Hall Electrics</t>
  </si>
  <si>
    <t>Reimbursement of VAT to Singleton Village Hall</t>
  </si>
  <si>
    <t>Total Other</t>
  </si>
  <si>
    <t>VAT</t>
  </si>
  <si>
    <t>Total Expenditure</t>
  </si>
  <si>
    <t>Income less Expenditure</t>
  </si>
  <si>
    <t>Earmarked Reserves - Playground Maintenance</t>
  </si>
  <si>
    <t>Earmarked Reserves - General Maintenance</t>
  </si>
  <si>
    <t>Total Earmarked Reserves - Current Account</t>
  </si>
  <si>
    <t>Total Useable Funds In Current Account</t>
  </si>
  <si>
    <t>Total Current Account</t>
  </si>
  <si>
    <t xml:space="preserve">Recommended Reserves - Savings Account (50% Precept) </t>
  </si>
  <si>
    <t>Total Carried Forward Cash Reserves</t>
  </si>
  <si>
    <t>Defibrillator</t>
  </si>
  <si>
    <t>Every two years change pads - Singleton due for replacement 31/05/25, Spare 31/01/25</t>
  </si>
  <si>
    <t>Next due</t>
  </si>
  <si>
    <t>01/21 (Ordered 03/21. Spare Pads due 07/21</t>
  </si>
  <si>
    <t>Every four years change battery - Singleton due for replacement 30/05/25</t>
  </si>
  <si>
    <t xml:space="preserve">Charlton Defibillator - Pad replacements due 31/10/24. Battery Replacement due 31/05/24 </t>
  </si>
  <si>
    <t>October 2025 Fixed 3 Year Agreement expires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</si>
</sst>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164" formatCode="_-&quot;£&quot;* #,##0.00_-;\ &quot;£&quot;* \(#,##0.00\)_-;_-&quot;£&quot;* &quot;-&quot;??_-;_-@_-"/>
    <numFmt numFmtId="165" formatCode="_-[$£-809]* #,##0.00_-;\-[$£-809]* #,##0.00_-;_-[$£-809]* &quot;-&quot;??_-;_-@_-"/>
    <numFmt numFmtId="166" formatCode="dd/mm/yy;@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u/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u/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3" fillId="2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9" fontId="2" fillId="3" borderId="1" xfId="2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3" fillId="5" borderId="2" xfId="0" applyFont="1" applyFill="1" applyBorder="1" applyAlignment="1">
      <alignment vertical="top" wrapText="1"/>
    </xf>
    <xf numFmtId="0" fontId="3" fillId="6" borderId="1" xfId="0" applyFont="1" applyFill="1" applyBorder="1" applyAlignment="1">
      <alignment vertical="top" wrapText="1"/>
    </xf>
    <xf numFmtId="0" fontId="4" fillId="0" borderId="1" xfId="0" applyFont="1" applyBorder="1"/>
    <xf numFmtId="164" fontId="4" fillId="0" borderId="1" xfId="0" applyNumberFormat="1" applyFont="1" applyBorder="1"/>
    <xf numFmtId="44" fontId="4" fillId="0" borderId="1" xfId="1" applyFont="1" applyBorder="1"/>
    <xf numFmtId="44" fontId="4" fillId="0" borderId="3" xfId="1" applyFont="1" applyBorder="1"/>
    <xf numFmtId="0" fontId="0" fillId="0" borderId="1" xfId="0" applyBorder="1"/>
    <xf numFmtId="0" fontId="0" fillId="0" borderId="3" xfId="0" applyBorder="1"/>
    <xf numFmtId="0" fontId="4" fillId="0" borderId="3" xfId="0" applyFont="1" applyBorder="1"/>
    <xf numFmtId="0" fontId="5" fillId="0" borderId="1" xfId="0" applyFont="1" applyBorder="1" applyAlignment="1">
      <alignment horizontal="center"/>
    </xf>
    <xf numFmtId="44" fontId="6" fillId="0" borderId="1" xfId="0" applyNumberFormat="1" applyFont="1" applyBorder="1"/>
    <xf numFmtId="0" fontId="4" fillId="6" borderId="1" xfId="0" applyFont="1" applyFill="1" applyBorder="1"/>
    <xf numFmtId="164" fontId="4" fillId="6" borderId="1" xfId="0" applyNumberFormat="1" applyFont="1" applyFill="1" applyBorder="1"/>
    <xf numFmtId="44" fontId="7" fillId="0" borderId="1" xfId="1" applyFont="1" applyBorder="1"/>
    <xf numFmtId="44" fontId="3" fillId="0" borderId="1" xfId="1" applyFont="1" applyBorder="1"/>
    <xf numFmtId="0" fontId="3" fillId="5" borderId="1" xfId="0" applyFont="1" applyFill="1" applyBorder="1" applyAlignment="1">
      <alignment vertical="top" wrapText="1"/>
    </xf>
    <xf numFmtId="0" fontId="0" fillId="6" borderId="1" xfId="0" applyFill="1" applyBorder="1" applyAlignment="1">
      <alignment horizontal="left" wrapText="1"/>
    </xf>
    <xf numFmtId="44" fontId="7" fillId="0" borderId="3" xfId="1" applyFont="1" applyBorder="1"/>
    <xf numFmtId="44" fontId="6" fillId="6" borderId="1" xfId="0" applyNumberFormat="1" applyFont="1" applyFill="1" applyBorder="1"/>
    <xf numFmtId="164" fontId="6" fillId="0" borderId="1" xfId="0" applyNumberFormat="1" applyFont="1" applyBorder="1"/>
    <xf numFmtId="0" fontId="6" fillId="2" borderId="1" xfId="0" applyFont="1" applyFill="1" applyBorder="1"/>
    <xf numFmtId="164" fontId="6" fillId="7" borderId="1" xfId="0" applyNumberFormat="1" applyFont="1" applyFill="1" applyBorder="1"/>
    <xf numFmtId="164" fontId="6" fillId="2" borderId="1" xfId="0" applyNumberFormat="1" applyFont="1" applyFill="1" applyBorder="1"/>
    <xf numFmtId="0" fontId="6" fillId="6" borderId="1" xfId="0" applyFont="1" applyFill="1" applyBorder="1"/>
    <xf numFmtId="164" fontId="6" fillId="6" borderId="1" xfId="0" applyNumberFormat="1" applyFont="1" applyFill="1" applyBorder="1"/>
    <xf numFmtId="165" fontId="0" fillId="0" borderId="1" xfId="0" applyNumberFormat="1" applyBorder="1"/>
    <xf numFmtId="165" fontId="4" fillId="0" borderId="1" xfId="0" applyNumberFormat="1" applyFont="1" applyBorder="1"/>
    <xf numFmtId="2" fontId="4" fillId="0" borderId="3" xfId="0" applyNumberFormat="1" applyFont="1" applyBorder="1"/>
    <xf numFmtId="44" fontId="4" fillId="0" borderId="1" xfId="1" applyFont="1" applyFill="1" applyBorder="1"/>
    <xf numFmtId="44" fontId="4" fillId="0" borderId="4" xfId="1" applyFont="1" applyFill="1" applyBorder="1"/>
    <xf numFmtId="0" fontId="6" fillId="0" borderId="1" xfId="0" applyFont="1" applyBorder="1"/>
    <xf numFmtId="0" fontId="4" fillId="0" borderId="1" xfId="0" applyFont="1" applyBorder="1" applyAlignment="1">
      <alignment horizontal="left"/>
    </xf>
    <xf numFmtId="44" fontId="4" fillId="0" borderId="3" xfId="0" applyNumberFormat="1" applyFont="1" applyBorder="1"/>
    <xf numFmtId="2" fontId="4" fillId="0" borderId="1" xfId="0" applyNumberFormat="1" applyFont="1" applyBorder="1"/>
    <xf numFmtId="44" fontId="0" fillId="0" borderId="1" xfId="0" applyNumberFormat="1" applyBorder="1"/>
    <xf numFmtId="0" fontId="4" fillId="0" borderId="1" xfId="0" applyFont="1" applyBorder="1" applyAlignment="1">
      <alignment wrapText="1"/>
    </xf>
    <xf numFmtId="0" fontId="4" fillId="6" borderId="1" xfId="0" applyFont="1" applyFill="1" applyBorder="1" applyAlignment="1">
      <alignment wrapText="1"/>
    </xf>
    <xf numFmtId="0" fontId="5" fillId="0" borderId="1" xfId="0" applyFont="1" applyBorder="1"/>
    <xf numFmtId="0" fontId="0" fillId="0" borderId="1" xfId="0" applyBorder="1" applyAlignment="1">
      <alignment wrapText="1"/>
    </xf>
    <xf numFmtId="0" fontId="4" fillId="2" borderId="1" xfId="0" applyFont="1" applyFill="1" applyBorder="1"/>
    <xf numFmtId="164" fontId="4" fillId="7" borderId="1" xfId="0" applyNumberFormat="1" applyFont="1" applyFill="1" applyBorder="1"/>
    <xf numFmtId="164" fontId="4" fillId="2" borderId="1" xfId="0" applyNumberFormat="1" applyFont="1" applyFill="1" applyBorder="1"/>
    <xf numFmtId="164" fontId="8" fillId="6" borderId="1" xfId="0" applyNumberFormat="1" applyFont="1" applyFill="1" applyBorder="1"/>
    <xf numFmtId="3" fontId="0" fillId="0" borderId="1" xfId="0" applyNumberFormat="1" applyBorder="1"/>
    <xf numFmtId="0" fontId="0" fillId="0" borderId="2" xfId="0" applyBorder="1"/>
    <xf numFmtId="0" fontId="7" fillId="2" borderId="1" xfId="0" applyFont="1" applyFill="1" applyBorder="1"/>
    <xf numFmtId="8" fontId="4" fillId="7" borderId="1" xfId="0" applyNumberFormat="1" applyFont="1" applyFill="1" applyBorder="1"/>
    <xf numFmtId="8" fontId="7" fillId="7" borderId="1" xfId="0" applyNumberFormat="1" applyFont="1" applyFill="1" applyBorder="1"/>
    <xf numFmtId="164" fontId="4" fillId="2" borderId="3" xfId="0" applyNumberFormat="1" applyFont="1" applyFill="1" applyBorder="1"/>
    <xf numFmtId="164" fontId="7" fillId="6" borderId="1" xfId="0" applyNumberFormat="1" applyFont="1" applyFill="1" applyBorder="1"/>
    <xf numFmtId="164" fontId="7" fillId="2" borderId="3" xfId="0" applyNumberFormat="1" applyFont="1" applyFill="1" applyBorder="1"/>
    <xf numFmtId="164" fontId="7" fillId="2" borderId="1" xfId="0" applyNumberFormat="1" applyFont="1" applyFill="1" applyBorder="1"/>
    <xf numFmtId="44" fontId="4" fillId="6" borderId="1" xfId="1" applyFont="1" applyFill="1" applyBorder="1"/>
    <xf numFmtId="44" fontId="4" fillId="2" borderId="3" xfId="1" applyFont="1" applyFill="1" applyBorder="1"/>
    <xf numFmtId="44" fontId="4" fillId="2" borderId="1" xfId="1" applyFont="1" applyFill="1" applyBorder="1"/>
    <xf numFmtId="0" fontId="3" fillId="8" borderId="1" xfId="0" applyFont="1" applyFill="1" applyBorder="1"/>
    <xf numFmtId="164" fontId="6" fillId="9" borderId="1" xfId="0" applyNumberFormat="1" applyFont="1" applyFill="1" applyBorder="1"/>
    <xf numFmtId="164" fontId="6" fillId="10" borderId="3" xfId="0" applyNumberFormat="1" applyFont="1" applyFill="1" applyBorder="1"/>
    <xf numFmtId="164" fontId="6" fillId="10" borderId="1" xfId="0" applyNumberFormat="1" applyFont="1" applyFill="1" applyBorder="1"/>
    <xf numFmtId="0" fontId="7" fillId="0" borderId="0" xfId="0" applyFont="1"/>
    <xf numFmtId="164" fontId="4" fillId="0" borderId="0" xfId="0" applyNumberFormat="1" applyFont="1"/>
    <xf numFmtId="164" fontId="7" fillId="0" borderId="0" xfId="0" applyNumberFormat="1" applyFont="1"/>
    <xf numFmtId="0" fontId="9" fillId="0" borderId="0" xfId="0" applyFont="1"/>
    <xf numFmtId="44" fontId="4" fillId="0" borderId="0" xfId="0" applyNumberFormat="1" applyFont="1"/>
    <xf numFmtId="8" fontId="4" fillId="0" borderId="0" xfId="0" applyNumberFormat="1" applyFont="1"/>
    <xf numFmtId="0" fontId="4" fillId="0" borderId="0" xfId="0" applyFont="1"/>
    <xf numFmtId="166" fontId="4" fillId="0" borderId="0" xfId="0" quotePrefix="1" applyNumberFormat="1" applyFont="1"/>
    <xf numFmtId="0" fontId="3" fillId="0" borderId="0" xfId="0" applyFont="1"/>
    <xf numFmtId="164" fontId="6" fillId="0" borderId="0" xfId="0" applyNumberFormat="1" applyFont="1"/>
    <xf numFmtId="0" fontId="8" fillId="0" borderId="0" xfId="0" applyFont="1"/>
    <xf numFmtId="44" fontId="10" fillId="0" borderId="0" xfId="0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neLandstrom\Dropbox\Singleton%20Parish%20Council%20Files\Finance\21-22\Finance%20Spreadsheet%202021-22.xlsx" TargetMode="External"/><Relationship Id="rId1" Type="http://schemas.openxmlformats.org/officeDocument/2006/relationships/externalLinkPath" Target="file:///C:\Users\JaneLandstrom\Dropbox\Singleton%20Parish%20Council%20Files\Finance\21-22\Finance%20Spreadsheet%202021-2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neLandstrom\Dropbox\Singleton%20Parish%20Council%20Files\Finance\22-23\Finance%20Spreadsheet%202022-23.xlsx" TargetMode="External"/><Relationship Id="rId1" Type="http://schemas.openxmlformats.org/officeDocument/2006/relationships/externalLinkPath" Target="file:///C:\Users\JaneLandstrom\Dropbox\Singleton%20Parish%20Council%20Files\Finance\22-23\Finance%20Spreadsheet%202022-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neLandstrom\Dropbox\Singleton%20Parish%20Council%20Files\Finance\23-24\Finance%20Spreadsheets%202023-24.xlsx" TargetMode="External"/><Relationship Id="rId1" Type="http://schemas.openxmlformats.org/officeDocument/2006/relationships/externalLinkPath" Target="file:///C:\Users\JaneLandstrom\Dropbox\Singleton%20Parish%20Council%20Files\Finance\23-24\Finance%20Spreadsheets%20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yments 2021-22"/>
      <sheetName val="Asset Register 2021-22"/>
      <sheetName val="P&amp;L 2021-22 DO NOT USE"/>
      <sheetName val="Receipts 2021-22"/>
      <sheetName val="Bank Reconciliation 2021-22"/>
      <sheetName val="Bank Summary 2021-22"/>
      <sheetName val="New Budget Sheet"/>
      <sheetName val="Budget 2021-22"/>
      <sheetName val="New P&amp;L Sheet"/>
    </sheetNames>
    <sheetDataSet>
      <sheetData sheetId="0"/>
      <sheetData sheetId="1"/>
      <sheetData sheetId="2"/>
      <sheetData sheetId="3">
        <row r="27">
          <cell r="I27">
            <v>2130</v>
          </cell>
        </row>
      </sheetData>
      <sheetData sheetId="4"/>
      <sheetData sheetId="5"/>
      <sheetData sheetId="6">
        <row r="5">
          <cell r="G5">
            <v>1000</v>
          </cell>
        </row>
        <row r="11">
          <cell r="G11">
            <v>279.3</v>
          </cell>
        </row>
        <row r="12">
          <cell r="G12">
            <v>2000</v>
          </cell>
        </row>
        <row r="13">
          <cell r="G13">
            <v>9470</v>
          </cell>
        </row>
        <row r="14">
          <cell r="G14">
            <v>5000</v>
          </cell>
        </row>
        <row r="17">
          <cell r="G17">
            <v>6600</v>
          </cell>
        </row>
        <row r="18">
          <cell r="G18">
            <v>1049.6300000000001</v>
          </cell>
        </row>
        <row r="22">
          <cell r="G22">
            <v>56</v>
          </cell>
        </row>
        <row r="23">
          <cell r="G23">
            <v>500</v>
          </cell>
        </row>
        <row r="26">
          <cell r="G26">
            <v>1000</v>
          </cell>
        </row>
        <row r="27">
          <cell r="G27">
            <v>5000</v>
          </cell>
        </row>
        <row r="28">
          <cell r="G28">
            <v>800</v>
          </cell>
        </row>
        <row r="29">
          <cell r="G29">
            <v>200</v>
          </cell>
        </row>
        <row r="30">
          <cell r="G30">
            <v>3000</v>
          </cell>
        </row>
        <row r="38">
          <cell r="G38">
            <v>129.89000000000001</v>
          </cell>
        </row>
        <row r="39">
          <cell r="G39">
            <v>35</v>
          </cell>
        </row>
        <row r="40">
          <cell r="G40">
            <v>65.39</v>
          </cell>
        </row>
        <row r="41">
          <cell r="G41">
            <v>402</v>
          </cell>
        </row>
        <row r="42">
          <cell r="G42">
            <v>143.97999999999999</v>
          </cell>
        </row>
        <row r="45">
          <cell r="G45">
            <v>206.96000000000004</v>
          </cell>
        </row>
        <row r="48">
          <cell r="G48">
            <v>12859.050000000001</v>
          </cell>
        </row>
        <row r="50">
          <cell r="G50">
            <v>355.58</v>
          </cell>
        </row>
        <row r="51">
          <cell r="G51">
            <v>1870</v>
          </cell>
        </row>
        <row r="59">
          <cell r="G59">
            <v>200</v>
          </cell>
        </row>
        <row r="61">
          <cell r="G61">
            <v>2975</v>
          </cell>
        </row>
        <row r="62">
          <cell r="G62">
            <v>136.75</v>
          </cell>
        </row>
        <row r="65">
          <cell r="G65">
            <v>154.02000000000001</v>
          </cell>
        </row>
        <row r="67">
          <cell r="G67">
            <v>175</v>
          </cell>
        </row>
        <row r="69">
          <cell r="G69">
            <v>50</v>
          </cell>
        </row>
        <row r="70">
          <cell r="G70">
            <v>6600</v>
          </cell>
        </row>
        <row r="75">
          <cell r="G75">
            <v>325</v>
          </cell>
        </row>
        <row r="76">
          <cell r="G76">
            <v>120</v>
          </cell>
        </row>
        <row r="77">
          <cell r="G77">
            <v>50</v>
          </cell>
        </row>
        <row r="78">
          <cell r="G78">
            <v>532.44000000000005</v>
          </cell>
        </row>
        <row r="79">
          <cell r="G79">
            <v>79.2</v>
          </cell>
        </row>
        <row r="81">
          <cell r="G81">
            <v>100</v>
          </cell>
        </row>
        <row r="83">
          <cell r="G83">
            <v>287.35000000000002</v>
          </cell>
        </row>
        <row r="86">
          <cell r="G86">
            <v>22</v>
          </cell>
        </row>
        <row r="92">
          <cell r="G92">
            <v>4122.63</v>
          </cell>
        </row>
        <row r="93">
          <cell r="G93">
            <v>45</v>
          </cell>
        </row>
        <row r="94">
          <cell r="G94">
            <v>6204</v>
          </cell>
        </row>
        <row r="95">
          <cell r="G95">
            <v>30.49</v>
          </cell>
        </row>
        <row r="97">
          <cell r="G97">
            <v>3430.37</v>
          </cell>
        </row>
      </sheetData>
      <sheetData sheetId="7"/>
      <sheetData sheetId="8">
        <row r="2">
          <cell r="P2">
            <v>19162</v>
          </cell>
        </row>
        <row r="3">
          <cell r="P3">
            <v>5291.57</v>
          </cell>
        </row>
        <row r="4">
          <cell r="L4">
            <v>0.75</v>
          </cell>
        </row>
        <row r="5">
          <cell r="O5"/>
        </row>
        <row r="26">
          <cell r="K26">
            <v>1000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yments 2022-23"/>
      <sheetName val="Receipts 2022-23"/>
      <sheetName val="Bank Reconciliation 2022-23"/>
      <sheetName val="Budget Sheet 2022-23"/>
      <sheetName val=" P&amp;L Sheet 2022-23"/>
      <sheetName val="Bank Summary 2022-23"/>
      <sheetName val="Sheet1"/>
    </sheetNames>
    <sheetDataSet>
      <sheetData sheetId="0"/>
      <sheetData sheetId="1"/>
      <sheetData sheetId="2"/>
      <sheetData sheetId="3">
        <row r="2">
          <cell r="I2">
            <v>22036</v>
          </cell>
        </row>
      </sheetData>
      <sheetData sheetId="4">
        <row r="2">
          <cell r="R2">
            <v>22036</v>
          </cell>
        </row>
        <row r="3">
          <cell r="Q3">
            <v>6208.71</v>
          </cell>
        </row>
        <row r="17">
          <cell r="R17">
            <v>3000</v>
          </cell>
        </row>
        <row r="18">
          <cell r="R18">
            <v>250</v>
          </cell>
        </row>
        <row r="19">
          <cell r="R19">
            <v>4198.54</v>
          </cell>
        </row>
        <row r="20">
          <cell r="M20">
            <v>8029</v>
          </cell>
        </row>
        <row r="22">
          <cell r="R22">
            <v>13200</v>
          </cell>
        </row>
        <row r="36">
          <cell r="F36">
            <v>2500</v>
          </cell>
        </row>
        <row r="37">
          <cell r="G37">
            <v>2250</v>
          </cell>
        </row>
        <row r="38">
          <cell r="H38">
            <v>184.62</v>
          </cell>
        </row>
        <row r="39">
          <cell r="H39">
            <v>165</v>
          </cell>
        </row>
        <row r="40">
          <cell r="R40">
            <v>300</v>
          </cell>
        </row>
        <row r="41">
          <cell r="R41">
            <v>300</v>
          </cell>
        </row>
        <row r="42">
          <cell r="R42">
            <v>150</v>
          </cell>
        </row>
        <row r="43">
          <cell r="R43">
            <v>100</v>
          </cell>
        </row>
        <row r="44">
          <cell r="R44">
            <v>100</v>
          </cell>
        </row>
        <row r="45">
          <cell r="R45">
            <v>2000</v>
          </cell>
        </row>
        <row r="46">
          <cell r="R46">
            <v>500</v>
          </cell>
        </row>
        <row r="47">
          <cell r="R47">
            <v>100</v>
          </cell>
        </row>
        <row r="48">
          <cell r="R48">
            <v>100</v>
          </cell>
        </row>
        <row r="49">
          <cell r="M49">
            <v>105</v>
          </cell>
        </row>
        <row r="50">
          <cell r="N50">
            <v>1000</v>
          </cell>
        </row>
        <row r="52">
          <cell r="Q52">
            <v>645</v>
          </cell>
        </row>
        <row r="53">
          <cell r="Q53">
            <v>2500</v>
          </cell>
        </row>
        <row r="54">
          <cell r="Q54">
            <v>200</v>
          </cell>
        </row>
        <row r="55">
          <cell r="Q55">
            <v>1413.16</v>
          </cell>
        </row>
        <row r="56">
          <cell r="Q56">
            <v>50</v>
          </cell>
        </row>
        <row r="65">
          <cell r="R65">
            <v>129.89000000000001</v>
          </cell>
        </row>
        <row r="67">
          <cell r="R67">
            <v>152.59999999999997</v>
          </cell>
        </row>
        <row r="68">
          <cell r="R68">
            <v>360</v>
          </cell>
        </row>
        <row r="69">
          <cell r="H69">
            <v>70.39</v>
          </cell>
        </row>
        <row r="70">
          <cell r="R70">
            <v>24</v>
          </cell>
        </row>
        <row r="71">
          <cell r="R71">
            <v>35</v>
          </cell>
        </row>
        <row r="73">
          <cell r="R73">
            <v>164.88</v>
          </cell>
        </row>
        <row r="75">
          <cell r="R75">
            <v>12994.14</v>
          </cell>
        </row>
        <row r="77">
          <cell r="R77">
            <v>243.36</v>
          </cell>
        </row>
        <row r="78">
          <cell r="R78">
            <v>3050</v>
          </cell>
        </row>
        <row r="88">
          <cell r="R88">
            <v>57.13</v>
          </cell>
        </row>
        <row r="89">
          <cell r="R89">
            <v>408.66999999999996</v>
          </cell>
        </row>
        <row r="91">
          <cell r="R91">
            <v>166.62</v>
          </cell>
        </row>
        <row r="93">
          <cell r="R93">
            <v>100</v>
          </cell>
        </row>
        <row r="95">
          <cell r="R95">
            <v>50</v>
          </cell>
        </row>
        <row r="96">
          <cell r="R96">
            <v>13200</v>
          </cell>
        </row>
        <row r="99">
          <cell r="R99">
            <v>47.37</v>
          </cell>
        </row>
        <row r="100">
          <cell r="R100">
            <v>425</v>
          </cell>
        </row>
        <row r="101">
          <cell r="R101">
            <v>346</v>
          </cell>
        </row>
        <row r="103">
          <cell r="R103">
            <v>422.83</v>
          </cell>
        </row>
        <row r="104">
          <cell r="R104">
            <v>87.21</v>
          </cell>
        </row>
        <row r="106">
          <cell r="R106">
            <v>100</v>
          </cell>
        </row>
        <row r="110">
          <cell r="M110">
            <v>25</v>
          </cell>
        </row>
        <row r="111">
          <cell r="N111">
            <v>17.32</v>
          </cell>
        </row>
        <row r="118">
          <cell r="R118">
            <v>35</v>
          </cell>
        </row>
        <row r="119">
          <cell r="P119">
            <v>38.89</v>
          </cell>
        </row>
        <row r="121">
          <cell r="R121">
            <v>420.74999999999994</v>
          </cell>
        </row>
        <row r="122">
          <cell r="R122">
            <v>200</v>
          </cell>
        </row>
        <row r="123">
          <cell r="R123">
            <v>24059.279999999999</v>
          </cell>
        </row>
        <row r="124">
          <cell r="R124">
            <v>2245.2199999999998</v>
          </cell>
        </row>
        <row r="125">
          <cell r="L125">
            <v>102.9</v>
          </cell>
        </row>
        <row r="126">
          <cell r="N126">
            <v>100</v>
          </cell>
        </row>
        <row r="127">
          <cell r="R127">
            <v>6147.8499999999995</v>
          </cell>
        </row>
      </sheetData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yments 2023-24"/>
      <sheetName val="Receipts 2023-24"/>
      <sheetName val="Budget 2023-24"/>
      <sheetName val="=P&amp;L 2023-24"/>
      <sheetName val="Bank Reconciliation 2023-24"/>
      <sheetName val="Bank Summary 2023-24"/>
    </sheetNames>
    <sheetDataSet>
      <sheetData sheetId="0">
        <row r="90">
          <cell r="F90">
            <v>40.07</v>
          </cell>
        </row>
      </sheetData>
      <sheetData sheetId="1">
        <row r="26">
          <cell r="I26">
            <v>13200</v>
          </cell>
        </row>
        <row r="49">
          <cell r="I49">
            <v>1209.5999999999999</v>
          </cell>
        </row>
        <row r="50">
          <cell r="I50">
            <v>5.69</v>
          </cell>
        </row>
        <row r="60">
          <cell r="I60">
            <v>75</v>
          </cell>
        </row>
      </sheetData>
      <sheetData sheetId="2"/>
      <sheetData sheetId="3">
        <row r="2">
          <cell r="R2">
            <v>25341</v>
          </cell>
        </row>
        <row r="3">
          <cell r="R3">
            <v>14983.71</v>
          </cell>
        </row>
        <row r="15">
          <cell r="G15"/>
        </row>
        <row r="16">
          <cell r="G16"/>
        </row>
        <row r="17">
          <cell r="G17"/>
        </row>
        <row r="18">
          <cell r="J18"/>
          <cell r="K18"/>
        </row>
        <row r="53">
          <cell r="F53"/>
        </row>
        <row r="54">
          <cell r="G54">
            <v>9556</v>
          </cell>
        </row>
        <row r="55">
          <cell r="G55">
            <v>22426.5</v>
          </cell>
        </row>
        <row r="56">
          <cell r="H56">
            <v>14.62</v>
          </cell>
        </row>
        <row r="57">
          <cell r="H57">
            <v>27585.119999999999</v>
          </cell>
        </row>
        <row r="59">
          <cell r="I59">
            <v>45108</v>
          </cell>
        </row>
        <row r="62">
          <cell r="I62"/>
        </row>
        <row r="63">
          <cell r="K63">
            <v>12.06</v>
          </cell>
        </row>
        <row r="64">
          <cell r="M64">
            <v>30</v>
          </cell>
        </row>
        <row r="65">
          <cell r="M65"/>
        </row>
        <row r="66">
          <cell r="M66"/>
        </row>
        <row r="72">
          <cell r="R72">
            <v>0</v>
          </cell>
        </row>
        <row r="77">
          <cell r="R77">
            <v>0</v>
          </cell>
        </row>
        <row r="78">
          <cell r="R78">
            <v>0</v>
          </cell>
        </row>
        <row r="79">
          <cell r="R79">
            <v>0</v>
          </cell>
        </row>
        <row r="80">
          <cell r="R80">
            <v>40.07</v>
          </cell>
        </row>
        <row r="82">
          <cell r="R82">
            <v>116.43</v>
          </cell>
        </row>
        <row r="85">
          <cell r="R85">
            <v>0</v>
          </cell>
        </row>
        <row r="87">
          <cell r="R87">
            <v>0</v>
          </cell>
        </row>
        <row r="89">
          <cell r="R89">
            <v>13200</v>
          </cell>
        </row>
        <row r="90">
          <cell r="R90">
            <v>0</v>
          </cell>
        </row>
        <row r="92">
          <cell r="J92"/>
        </row>
        <row r="99">
          <cell r="R99">
            <v>0</v>
          </cell>
        </row>
        <row r="101">
          <cell r="R101">
            <v>40</v>
          </cell>
        </row>
        <row r="103">
          <cell r="R103">
            <v>771.43999999999994</v>
          </cell>
        </row>
        <row r="105">
          <cell r="R105">
            <v>32757.37</v>
          </cell>
        </row>
        <row r="106">
          <cell r="R106">
            <v>0</v>
          </cell>
        </row>
        <row r="109">
          <cell r="R109">
            <v>13.4</v>
          </cell>
        </row>
        <row r="110">
          <cell r="R110">
            <v>37194.47</v>
          </cell>
        </row>
        <row r="111">
          <cell r="R111">
            <v>41.07</v>
          </cell>
        </row>
        <row r="113">
          <cell r="R113">
            <v>238.5</v>
          </cell>
        </row>
        <row r="114">
          <cell r="R114">
            <v>883.74</v>
          </cell>
        </row>
        <row r="115">
          <cell r="R115">
            <v>291.58999999999997</v>
          </cell>
        </row>
        <row r="117">
          <cell r="M117">
            <v>87.45</v>
          </cell>
        </row>
        <row r="119">
          <cell r="R119"/>
        </row>
        <row r="120">
          <cell r="R120">
            <v>15627.460000000001</v>
          </cell>
        </row>
        <row r="123">
          <cell r="R123"/>
        </row>
        <row r="125">
          <cell r="R125">
            <v>-11083.169999999998</v>
          </cell>
        </row>
        <row r="128">
          <cell r="N128">
            <v>7071.92</v>
          </cell>
        </row>
        <row r="129">
          <cell r="J129">
            <v>38788.30000000001</v>
          </cell>
        </row>
        <row r="130">
          <cell r="K130"/>
        </row>
        <row r="131">
          <cell r="R131"/>
        </row>
        <row r="132">
          <cell r="R132"/>
        </row>
        <row r="133">
          <cell r="M133"/>
        </row>
        <row r="134">
          <cell r="M134"/>
        </row>
        <row r="135">
          <cell r="M135"/>
        </row>
        <row r="136">
          <cell r="M136"/>
        </row>
        <row r="137">
          <cell r="M137"/>
        </row>
        <row r="138">
          <cell r="N138"/>
        </row>
        <row r="140">
          <cell r="R140"/>
        </row>
        <row r="147">
          <cell r="Q147"/>
        </row>
        <row r="148">
          <cell r="Q148"/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CB57A-5803-4A4C-80FE-397F275FBB80}">
  <dimension ref="A1:L177"/>
  <sheetViews>
    <sheetView tabSelected="1" topLeftCell="A146" workbookViewId="0">
      <selection activeCell="K166" sqref="K166"/>
    </sheetView>
  </sheetViews>
  <sheetFormatPr defaultRowHeight="15" x14ac:dyDescent="0.25"/>
  <cols>
    <col min="1" max="1" width="61.28515625" customWidth="1"/>
    <col min="2" max="2" width="16.42578125" hidden="1" customWidth="1"/>
    <col min="3" max="3" width="16.85546875" hidden="1" customWidth="1"/>
    <col min="4" max="4" width="5.140625" hidden="1" customWidth="1"/>
    <col min="5" max="5" width="15.7109375" customWidth="1"/>
    <col min="6" max="6" width="13.42578125" customWidth="1"/>
    <col min="7" max="7" width="14.28515625" customWidth="1"/>
    <col min="8" max="8" width="13.140625" customWidth="1"/>
    <col min="9" max="9" width="13" customWidth="1"/>
    <col min="10" max="10" width="12.42578125" customWidth="1"/>
    <col min="11" max="11" width="12.7109375" customWidth="1"/>
    <col min="12" max="12" width="11.28515625" customWidth="1"/>
  </cols>
  <sheetData>
    <row r="1" spans="1:12" ht="60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4" t="s">
        <v>7</v>
      </c>
      <c r="I1" s="3" t="s">
        <v>8</v>
      </c>
      <c r="J1" s="4" t="s">
        <v>9</v>
      </c>
      <c r="K1" s="5" t="s">
        <v>10</v>
      </c>
      <c r="L1" s="6" t="s">
        <v>11</v>
      </c>
    </row>
    <row r="2" spans="1:12" x14ac:dyDescent="0.25">
      <c r="A2" s="7" t="s">
        <v>12</v>
      </c>
      <c r="B2" s="8">
        <v>10892.63</v>
      </c>
      <c r="C2" s="8">
        <v>11800</v>
      </c>
      <c r="D2" s="8">
        <v>12605</v>
      </c>
      <c r="E2" s="9">
        <f>'[1]New P&amp;L Sheet'!P2</f>
        <v>19162</v>
      </c>
      <c r="F2" s="9">
        <v>22036</v>
      </c>
      <c r="G2" s="9">
        <f>'[2] P&amp;L Sheet 2022-23'!R2</f>
        <v>22036</v>
      </c>
      <c r="H2" s="8">
        <v>25341</v>
      </c>
      <c r="I2" s="10">
        <f>'[3]=P&amp;L 2023-24'!R2</f>
        <v>25341</v>
      </c>
      <c r="J2" s="9">
        <v>26608</v>
      </c>
      <c r="K2" s="9"/>
      <c r="L2" s="11"/>
    </row>
    <row r="3" spans="1:12" x14ac:dyDescent="0.25">
      <c r="A3" s="7" t="s">
        <v>13</v>
      </c>
      <c r="B3" s="8">
        <v>522.12</v>
      </c>
      <c r="C3" s="8">
        <v>1963.9</v>
      </c>
      <c r="D3" s="8">
        <v>2310.91</v>
      </c>
      <c r="E3" s="9">
        <f>'[1]New P&amp;L Sheet'!P3</f>
        <v>5291.57</v>
      </c>
      <c r="F3" s="9">
        <v>2000</v>
      </c>
      <c r="G3" s="11">
        <f>'[2] P&amp;L Sheet 2022-23'!Q3</f>
        <v>6208.71</v>
      </c>
      <c r="H3" s="8">
        <v>2000</v>
      </c>
      <c r="I3" s="12">
        <f>'[3]=P&amp;L 2023-24'!R3</f>
        <v>14983.71</v>
      </c>
      <c r="J3" s="9">
        <v>2000</v>
      </c>
      <c r="K3" s="11"/>
      <c r="L3" s="11"/>
    </row>
    <row r="4" spans="1:12" x14ac:dyDescent="0.25">
      <c r="A4" s="13" t="s">
        <v>14</v>
      </c>
      <c r="E4" s="9">
        <f>'[1]New P&amp;L Sheet'!O5</f>
        <v>0</v>
      </c>
      <c r="F4" s="11"/>
      <c r="G4" s="11"/>
      <c r="H4" s="8"/>
      <c r="I4" s="12"/>
      <c r="J4" s="11"/>
      <c r="K4" s="11"/>
      <c r="L4" s="11"/>
    </row>
    <row r="5" spans="1:12" x14ac:dyDescent="0.25">
      <c r="A5" s="14" t="s">
        <v>15</v>
      </c>
      <c r="B5" s="8"/>
      <c r="C5" s="8"/>
      <c r="D5" s="8"/>
      <c r="E5" s="9"/>
      <c r="F5" s="11"/>
      <c r="G5" s="11"/>
      <c r="H5" s="8"/>
      <c r="I5" s="12"/>
      <c r="J5" s="11"/>
      <c r="K5" s="11"/>
      <c r="L5" s="11"/>
    </row>
    <row r="6" spans="1:12" x14ac:dyDescent="0.25">
      <c r="A6" s="7" t="s">
        <v>16</v>
      </c>
      <c r="B6" s="8"/>
      <c r="C6" s="8">
        <v>5000</v>
      </c>
      <c r="D6" s="8">
        <v>0</v>
      </c>
      <c r="E6" s="9">
        <f>'[1]New Budget Sheet'!$G$5</f>
        <v>1000</v>
      </c>
      <c r="F6" s="11"/>
      <c r="G6" s="11"/>
      <c r="H6" s="8"/>
      <c r="I6" s="12"/>
      <c r="J6" s="11"/>
      <c r="K6" s="11"/>
      <c r="L6" s="11"/>
    </row>
    <row r="7" spans="1:12" x14ac:dyDescent="0.25">
      <c r="A7" s="7" t="s">
        <v>17</v>
      </c>
      <c r="B7" s="8"/>
      <c r="C7" s="8"/>
      <c r="D7" s="8"/>
      <c r="E7" s="9"/>
      <c r="F7" s="11"/>
      <c r="G7" s="11"/>
      <c r="H7" s="8"/>
      <c r="I7" s="12"/>
      <c r="J7" s="11"/>
      <c r="K7" s="11"/>
      <c r="L7" s="11"/>
    </row>
    <row r="8" spans="1:12" x14ac:dyDescent="0.25">
      <c r="A8" s="7" t="s">
        <v>18</v>
      </c>
      <c r="B8" s="8"/>
      <c r="C8" s="8"/>
      <c r="D8" s="8"/>
      <c r="E8" s="9"/>
      <c r="F8" s="11"/>
      <c r="G8" s="11"/>
      <c r="H8" s="8"/>
      <c r="I8" s="12"/>
      <c r="J8" s="11"/>
      <c r="K8" s="11"/>
      <c r="L8" s="11"/>
    </row>
    <row r="9" spans="1:12" x14ac:dyDescent="0.25">
      <c r="A9" s="7" t="s">
        <v>19</v>
      </c>
      <c r="B9" s="8"/>
      <c r="C9" s="8"/>
      <c r="D9" s="8"/>
      <c r="E9" s="9"/>
      <c r="F9" s="11"/>
      <c r="G9" s="11"/>
      <c r="H9" s="8"/>
      <c r="I9" s="12"/>
      <c r="J9" s="11"/>
      <c r="K9" s="11"/>
      <c r="L9" s="11"/>
    </row>
    <row r="10" spans="1:12" x14ac:dyDescent="0.25">
      <c r="A10" s="7" t="s">
        <v>20</v>
      </c>
      <c r="B10" s="8"/>
      <c r="C10" s="8"/>
      <c r="D10" s="8"/>
      <c r="E10" s="9"/>
      <c r="F10" s="11"/>
      <c r="G10" s="11"/>
      <c r="H10" s="8"/>
      <c r="I10" s="12"/>
      <c r="J10" s="11"/>
      <c r="K10" s="11"/>
      <c r="L10" s="11"/>
    </row>
    <row r="11" spans="1:12" x14ac:dyDescent="0.25">
      <c r="A11" s="7" t="s">
        <v>21</v>
      </c>
      <c r="B11" s="8"/>
      <c r="C11" s="8"/>
      <c r="D11" s="8"/>
      <c r="E11" s="9"/>
      <c r="F11" s="11"/>
      <c r="G11" s="11"/>
      <c r="H11" s="8"/>
      <c r="I11" s="12"/>
      <c r="J11" s="11"/>
      <c r="K11" s="11"/>
      <c r="L11" s="11"/>
    </row>
    <row r="12" spans="1:12" x14ac:dyDescent="0.25">
      <c r="A12" s="7" t="s">
        <v>22</v>
      </c>
      <c r="B12" s="8"/>
      <c r="C12" s="8"/>
      <c r="D12" s="8"/>
      <c r="E12" s="9">
        <f>'[1]New Budget Sheet'!$G$11</f>
        <v>279.3</v>
      </c>
      <c r="F12" s="11"/>
      <c r="G12" s="11"/>
      <c r="H12" s="8"/>
      <c r="I12" s="12"/>
      <c r="J12" s="11"/>
      <c r="K12" s="11"/>
      <c r="L12" s="11"/>
    </row>
    <row r="13" spans="1:12" x14ac:dyDescent="0.25">
      <c r="A13" s="7" t="s">
        <v>23</v>
      </c>
      <c r="B13" s="8"/>
      <c r="C13" s="8"/>
      <c r="D13" s="8"/>
      <c r="E13" s="9">
        <f>'[1]New Budget Sheet'!$G$12</f>
        <v>2000</v>
      </c>
      <c r="F13" s="11"/>
      <c r="G13" s="11"/>
      <c r="H13" s="8"/>
      <c r="I13" s="12"/>
      <c r="J13" s="11"/>
      <c r="K13" s="11"/>
      <c r="L13" s="11"/>
    </row>
    <row r="14" spans="1:12" x14ac:dyDescent="0.25">
      <c r="A14" s="7" t="s">
        <v>24</v>
      </c>
      <c r="B14" s="8"/>
      <c r="C14" s="8"/>
      <c r="D14" s="8"/>
      <c r="E14" s="9">
        <f>'[1]New Budget Sheet'!$G$13</f>
        <v>9470</v>
      </c>
      <c r="F14" s="11"/>
      <c r="G14" s="11"/>
      <c r="H14" s="8"/>
      <c r="I14" s="12"/>
      <c r="J14" s="11"/>
      <c r="K14" s="11"/>
      <c r="L14" s="11"/>
    </row>
    <row r="15" spans="1:12" x14ac:dyDescent="0.25">
      <c r="A15" s="7" t="s">
        <v>25</v>
      </c>
      <c r="B15" s="8"/>
      <c r="C15" s="8"/>
      <c r="D15" s="8"/>
      <c r="E15" s="9">
        <f>'[1]New Budget Sheet'!$G$14</f>
        <v>5000</v>
      </c>
      <c r="F15" s="11"/>
      <c r="G15" s="11"/>
      <c r="H15" s="8"/>
      <c r="I15" s="12"/>
      <c r="J15" s="11"/>
      <c r="K15" s="11"/>
      <c r="L15" s="11"/>
    </row>
    <row r="16" spans="1:12" x14ac:dyDescent="0.25">
      <c r="A16" s="7" t="s">
        <v>26</v>
      </c>
      <c r="B16" s="8"/>
      <c r="C16" s="8"/>
      <c r="D16" s="8"/>
      <c r="E16" s="9"/>
      <c r="F16" s="11"/>
      <c r="G16" s="9">
        <f>'[2] P&amp;L Sheet 2022-23'!R17</f>
        <v>3000</v>
      </c>
      <c r="H16" s="8"/>
      <c r="I16" s="10"/>
      <c r="J16" s="11"/>
      <c r="K16" s="11"/>
      <c r="L16" s="11"/>
    </row>
    <row r="17" spans="1:12" x14ac:dyDescent="0.25">
      <c r="A17" s="7" t="s">
        <v>27</v>
      </c>
      <c r="B17" s="8"/>
      <c r="C17" s="8"/>
      <c r="D17" s="8"/>
      <c r="E17" s="15">
        <f>SUM(E6:E15)</f>
        <v>17749.3</v>
      </c>
      <c r="F17" s="11"/>
      <c r="G17" s="9">
        <f>'[2] P&amp;L Sheet 2022-23'!R18</f>
        <v>250</v>
      </c>
      <c r="H17" s="8"/>
      <c r="I17" s="10"/>
      <c r="J17" s="11"/>
      <c r="K17" s="11"/>
      <c r="L17" s="11"/>
    </row>
    <row r="18" spans="1:12" x14ac:dyDescent="0.25">
      <c r="A18" s="7" t="s">
        <v>28</v>
      </c>
      <c r="B18" s="8"/>
      <c r="C18" s="8"/>
      <c r="D18" s="8"/>
      <c r="E18" s="15"/>
      <c r="F18" s="11"/>
      <c r="G18" s="9">
        <f>'[2] P&amp;L Sheet 2022-23'!R19</f>
        <v>4198.54</v>
      </c>
      <c r="H18" s="8"/>
      <c r="I18" s="10"/>
      <c r="J18" s="11"/>
      <c r="K18" s="11"/>
      <c r="L18" s="11"/>
    </row>
    <row r="19" spans="1:12" x14ac:dyDescent="0.25">
      <c r="A19" s="7" t="s">
        <v>29</v>
      </c>
      <c r="B19" s="8"/>
      <c r="C19" s="8"/>
      <c r="D19" s="8"/>
      <c r="E19" s="15"/>
      <c r="F19" s="11"/>
      <c r="G19" s="9">
        <f>'[2] P&amp;L Sheet 2022-23'!M20</f>
        <v>8029</v>
      </c>
      <c r="H19" s="8"/>
      <c r="I19" s="10"/>
      <c r="J19" s="11"/>
      <c r="K19" s="11"/>
      <c r="L19" s="11"/>
    </row>
    <row r="20" spans="1:12" x14ac:dyDescent="0.25">
      <c r="A20" s="16" t="s">
        <v>30</v>
      </c>
      <c r="B20" s="8"/>
      <c r="C20" s="8"/>
      <c r="D20" s="8"/>
      <c r="E20" s="15"/>
      <c r="F20" s="11"/>
      <c r="G20" s="9"/>
      <c r="H20" s="8"/>
      <c r="I20" s="10">
        <f>'[3]=P&amp;L 2023-24'!G15</f>
        <v>0</v>
      </c>
      <c r="J20" s="11"/>
      <c r="K20" s="11"/>
      <c r="L20" s="11"/>
    </row>
    <row r="21" spans="1:12" x14ac:dyDescent="0.25">
      <c r="A21" s="16" t="s">
        <v>31</v>
      </c>
      <c r="B21" s="8"/>
      <c r="C21" s="8"/>
      <c r="D21" s="8"/>
      <c r="E21" s="15"/>
      <c r="F21" s="11"/>
      <c r="G21" s="9"/>
      <c r="H21" s="8"/>
      <c r="I21" s="10">
        <f>'[3]=P&amp;L 2023-24'!G16</f>
        <v>0</v>
      </c>
      <c r="J21" s="11"/>
      <c r="K21" s="11"/>
      <c r="L21" s="11"/>
    </row>
    <row r="22" spans="1:12" x14ac:dyDescent="0.25">
      <c r="A22" s="16" t="s">
        <v>32</v>
      </c>
      <c r="B22" s="8"/>
      <c r="C22" s="8"/>
      <c r="D22" s="8"/>
      <c r="E22" s="15"/>
      <c r="F22" s="11"/>
      <c r="G22" s="9"/>
      <c r="H22" s="8"/>
      <c r="I22" s="10">
        <f>'[3]=P&amp;L 2023-24'!G17</f>
        <v>0</v>
      </c>
      <c r="J22" s="11"/>
      <c r="K22" s="11"/>
      <c r="L22" s="11"/>
    </row>
    <row r="23" spans="1:12" x14ac:dyDescent="0.25">
      <c r="A23" s="16" t="s">
        <v>33</v>
      </c>
      <c r="B23" s="8"/>
      <c r="C23" s="8"/>
      <c r="D23" s="8"/>
      <c r="E23" s="15"/>
      <c r="F23" s="11"/>
      <c r="G23" s="9"/>
      <c r="H23" s="8"/>
      <c r="I23" s="10">
        <f>'[3]=P&amp;L 2023-24'!J18</f>
        <v>0</v>
      </c>
      <c r="J23" s="11"/>
      <c r="K23" s="11"/>
      <c r="L23" s="11"/>
    </row>
    <row r="24" spans="1:12" x14ac:dyDescent="0.25">
      <c r="A24" s="16" t="s">
        <v>34</v>
      </c>
      <c r="B24" s="8"/>
      <c r="C24" s="8"/>
      <c r="D24" s="8"/>
      <c r="E24" s="15"/>
      <c r="F24" s="11"/>
      <c r="G24" s="9"/>
      <c r="H24" s="8"/>
      <c r="I24" s="10">
        <f>'[3]=P&amp;L 2023-24'!K18</f>
        <v>0</v>
      </c>
      <c r="J24" s="11"/>
      <c r="K24" s="11"/>
      <c r="L24" s="11"/>
    </row>
    <row r="25" spans="1:12" x14ac:dyDescent="0.25">
      <c r="A25" s="7"/>
      <c r="B25" s="8"/>
      <c r="C25" s="8"/>
      <c r="D25" s="8"/>
      <c r="E25" s="15"/>
      <c r="F25" s="11"/>
      <c r="G25" s="15">
        <f>SUM(G6:G19)</f>
        <v>15477.54</v>
      </c>
      <c r="H25" s="8"/>
      <c r="I25" s="15">
        <f>SUM(I6:I24)</f>
        <v>0</v>
      </c>
      <c r="J25" s="15">
        <f>SUM(J6:J24)</f>
        <v>0</v>
      </c>
      <c r="K25" s="11"/>
      <c r="L25" s="11"/>
    </row>
    <row r="26" spans="1:12" x14ac:dyDescent="0.25">
      <c r="A26" s="14" t="s">
        <v>35</v>
      </c>
      <c r="B26" s="8"/>
      <c r="C26" s="8"/>
      <c r="D26" s="8"/>
      <c r="E26" s="9"/>
      <c r="F26" s="11"/>
      <c r="G26" s="11"/>
      <c r="H26" s="8"/>
      <c r="I26" s="12"/>
      <c r="J26" s="11"/>
      <c r="K26" s="11"/>
      <c r="L26" s="11"/>
    </row>
    <row r="27" spans="1:12" x14ac:dyDescent="0.25">
      <c r="A27" s="7" t="s">
        <v>36</v>
      </c>
      <c r="B27" s="8">
        <v>3300</v>
      </c>
      <c r="C27" s="8">
        <v>3300</v>
      </c>
      <c r="D27" s="8">
        <v>3300</v>
      </c>
      <c r="E27" s="9">
        <f>'[1]New Budget Sheet'!$G$17</f>
        <v>6600</v>
      </c>
      <c r="F27" s="11"/>
      <c r="G27" s="9">
        <f>'[2] P&amp;L Sheet 2022-23'!R22</f>
        <v>13200</v>
      </c>
      <c r="H27" s="8"/>
      <c r="I27" s="10">
        <f>'[3]Receipts 2023-24'!I26</f>
        <v>13200</v>
      </c>
      <c r="J27" s="10"/>
      <c r="K27" s="11"/>
      <c r="L27" s="11"/>
    </row>
    <row r="28" spans="1:12" x14ac:dyDescent="0.25">
      <c r="A28" s="7" t="s">
        <v>37</v>
      </c>
      <c r="B28" s="17"/>
      <c r="C28" s="17"/>
      <c r="D28" s="17"/>
      <c r="E28" s="18">
        <f>'[1]New Budget Sheet'!$G$18</f>
        <v>1049.6300000000001</v>
      </c>
      <c r="F28" s="11"/>
      <c r="G28" s="11"/>
      <c r="H28" s="8"/>
      <c r="I28" s="12"/>
      <c r="J28" s="11"/>
      <c r="K28" s="11"/>
      <c r="L28" s="11"/>
    </row>
    <row r="29" spans="1:12" x14ac:dyDescent="0.25">
      <c r="A29" s="7" t="s">
        <v>38</v>
      </c>
      <c r="B29" s="17"/>
      <c r="C29" s="17"/>
      <c r="D29" s="17"/>
      <c r="E29" s="19"/>
      <c r="F29" s="11"/>
      <c r="G29" s="11"/>
      <c r="H29" s="8"/>
      <c r="I29" s="12"/>
      <c r="J29" s="11"/>
      <c r="K29" s="11"/>
      <c r="L29" s="11"/>
    </row>
    <row r="30" spans="1:12" x14ac:dyDescent="0.25">
      <c r="A30" s="7" t="s">
        <v>25</v>
      </c>
      <c r="B30" s="17"/>
      <c r="C30" s="17"/>
      <c r="D30" s="17"/>
      <c r="E30" s="19"/>
      <c r="F30" s="11"/>
      <c r="G30" s="11"/>
      <c r="H30" s="8"/>
      <c r="I30" s="12"/>
      <c r="J30" s="11"/>
      <c r="K30" s="11"/>
      <c r="L30" s="11"/>
    </row>
    <row r="31" spans="1:12" x14ac:dyDescent="0.25">
      <c r="A31" s="7" t="s">
        <v>39</v>
      </c>
      <c r="B31" s="17"/>
      <c r="C31" s="17"/>
      <c r="D31" s="17"/>
      <c r="E31" s="19"/>
      <c r="F31" s="11"/>
      <c r="G31" s="11"/>
      <c r="H31" s="8"/>
      <c r="I31" s="12"/>
      <c r="J31" s="11"/>
      <c r="K31" s="11"/>
      <c r="L31" s="11"/>
    </row>
    <row r="32" spans="1:12" x14ac:dyDescent="0.25">
      <c r="A32" s="16" t="s">
        <v>40</v>
      </c>
      <c r="B32" s="17"/>
      <c r="C32" s="17"/>
      <c r="D32" s="17"/>
      <c r="E32" s="18">
        <f>'[1]New Budget Sheet'!$G$22</f>
        <v>56</v>
      </c>
      <c r="F32" s="11"/>
      <c r="G32" s="11"/>
      <c r="H32" s="8"/>
      <c r="I32" s="12"/>
      <c r="J32" s="11"/>
      <c r="K32" s="11"/>
      <c r="L32" s="11"/>
    </row>
    <row r="33" spans="1:12" x14ac:dyDescent="0.25">
      <c r="A33" s="16" t="s">
        <v>41</v>
      </c>
      <c r="B33" s="17"/>
      <c r="C33" s="17"/>
      <c r="D33" s="17"/>
      <c r="E33" s="18">
        <f>'[1]New Budget Sheet'!$G$23</f>
        <v>500</v>
      </c>
      <c r="F33" s="11"/>
      <c r="G33" s="11"/>
      <c r="H33" s="8"/>
      <c r="I33" s="12"/>
      <c r="J33" s="11"/>
      <c r="K33" s="11"/>
      <c r="L33" s="11"/>
    </row>
    <row r="34" spans="1:12" x14ac:dyDescent="0.25">
      <c r="A34" s="16" t="s">
        <v>42</v>
      </c>
      <c r="B34" s="17"/>
      <c r="C34" s="17"/>
      <c r="D34" s="17"/>
      <c r="E34" s="18">
        <f>'[1]Receipts 2021-22'!I27</f>
        <v>2130</v>
      </c>
      <c r="F34" s="11"/>
      <c r="G34" s="11"/>
      <c r="H34" s="8"/>
      <c r="I34" s="12"/>
      <c r="J34" s="11"/>
      <c r="K34" s="11"/>
      <c r="L34" s="11"/>
    </row>
    <row r="35" spans="1:12" ht="60" x14ac:dyDescent="0.25">
      <c r="A35" s="1" t="s">
        <v>43</v>
      </c>
      <c r="B35" s="2" t="s">
        <v>1</v>
      </c>
      <c r="C35" s="2" t="s">
        <v>2</v>
      </c>
      <c r="D35" s="2" t="s">
        <v>3</v>
      </c>
      <c r="E35" s="3" t="s">
        <v>4</v>
      </c>
      <c r="F35" s="4" t="s">
        <v>5</v>
      </c>
      <c r="G35" s="3" t="s">
        <v>6</v>
      </c>
      <c r="H35" s="4" t="s">
        <v>7</v>
      </c>
      <c r="I35" s="3" t="s">
        <v>8</v>
      </c>
      <c r="J35" s="4" t="s">
        <v>9</v>
      </c>
      <c r="K35" s="20" t="s">
        <v>10</v>
      </c>
      <c r="L35" s="6" t="s">
        <v>11</v>
      </c>
    </row>
    <row r="36" spans="1:12" x14ac:dyDescent="0.25">
      <c r="A36" s="16" t="s">
        <v>44</v>
      </c>
      <c r="B36" s="17"/>
      <c r="C36" s="17"/>
      <c r="D36" s="17"/>
      <c r="E36" s="18">
        <f>'[1]New P&amp;L Sheet'!K26</f>
        <v>1000</v>
      </c>
      <c r="F36" s="11"/>
      <c r="G36" s="11"/>
      <c r="H36" s="8"/>
      <c r="I36" s="12"/>
      <c r="J36" s="11"/>
      <c r="K36" s="11"/>
      <c r="L36" s="11"/>
    </row>
    <row r="37" spans="1:12" x14ac:dyDescent="0.25">
      <c r="A37" s="16" t="s">
        <v>45</v>
      </c>
      <c r="B37" s="17"/>
      <c r="C37" s="17"/>
      <c r="D37" s="17"/>
      <c r="E37" s="18">
        <f>'[1]New Budget Sheet'!$G$26</f>
        <v>1000</v>
      </c>
      <c r="F37" s="11"/>
      <c r="G37" s="11"/>
      <c r="H37" s="8"/>
      <c r="I37" s="12"/>
      <c r="J37" s="11"/>
      <c r="K37" s="11"/>
      <c r="L37" s="11"/>
    </row>
    <row r="38" spans="1:12" x14ac:dyDescent="0.25">
      <c r="A38" s="16" t="s">
        <v>46</v>
      </c>
      <c r="B38" s="17"/>
      <c r="C38" s="17"/>
      <c r="D38" s="17"/>
      <c r="E38" s="18">
        <f>'[1]New Budget Sheet'!$G$27</f>
        <v>5000</v>
      </c>
      <c r="F38" s="11"/>
      <c r="G38" s="11"/>
      <c r="H38" s="8"/>
      <c r="I38" s="12"/>
      <c r="J38" s="11"/>
      <c r="K38" s="11"/>
      <c r="L38" s="11"/>
    </row>
    <row r="39" spans="1:12" x14ac:dyDescent="0.25">
      <c r="A39" s="16" t="s">
        <v>47</v>
      </c>
      <c r="B39" s="17"/>
      <c r="C39" s="17"/>
      <c r="D39" s="17"/>
      <c r="E39" s="18">
        <f>'[1]New Budget Sheet'!$G$28</f>
        <v>800</v>
      </c>
      <c r="F39" s="11"/>
      <c r="G39" s="11"/>
      <c r="H39" s="8"/>
      <c r="I39" s="12"/>
      <c r="J39" s="11"/>
      <c r="K39" s="11"/>
      <c r="L39" s="11"/>
    </row>
    <row r="40" spans="1:12" x14ac:dyDescent="0.25">
      <c r="A40" s="16" t="s">
        <v>48</v>
      </c>
      <c r="B40" s="17"/>
      <c r="C40" s="17"/>
      <c r="D40" s="17"/>
      <c r="E40" s="18">
        <f>'[1]New Budget Sheet'!$G$29</f>
        <v>200</v>
      </c>
      <c r="F40" s="11"/>
      <c r="G40" s="11"/>
      <c r="H40" s="8"/>
      <c r="I40" s="12"/>
      <c r="J40" s="11"/>
      <c r="K40" s="11"/>
      <c r="L40" s="11"/>
    </row>
    <row r="41" spans="1:12" x14ac:dyDescent="0.25">
      <c r="A41" s="16" t="s">
        <v>49</v>
      </c>
      <c r="B41" s="17"/>
      <c r="C41" s="17"/>
      <c r="D41" s="17"/>
      <c r="E41" s="18">
        <f>'[1]New Budget Sheet'!$G$30</f>
        <v>3000</v>
      </c>
      <c r="F41" s="11"/>
      <c r="G41" s="11"/>
      <c r="H41" s="8"/>
      <c r="I41" s="12"/>
      <c r="J41" s="11"/>
      <c r="K41" s="11"/>
      <c r="L41" s="11"/>
    </row>
    <row r="42" spans="1:12" x14ac:dyDescent="0.25">
      <c r="A42" s="16" t="s">
        <v>50</v>
      </c>
      <c r="B42" s="17"/>
      <c r="C42" s="17"/>
      <c r="D42" s="17"/>
      <c r="E42" s="18"/>
      <c r="F42" s="11"/>
      <c r="G42" s="9">
        <f>'[2] P&amp;L Sheet 2022-23'!F36</f>
        <v>2500</v>
      </c>
      <c r="H42" s="8"/>
      <c r="I42" s="10"/>
      <c r="J42" s="11"/>
      <c r="K42" s="11"/>
      <c r="L42" s="11"/>
    </row>
    <row r="43" spans="1:12" x14ac:dyDescent="0.25">
      <c r="A43" s="16" t="s">
        <v>51</v>
      </c>
      <c r="B43" s="17"/>
      <c r="C43" s="17"/>
      <c r="D43" s="17"/>
      <c r="E43" s="18"/>
      <c r="F43" s="11"/>
      <c r="G43" s="9">
        <f>'[2] P&amp;L Sheet 2022-23'!G37</f>
        <v>2250</v>
      </c>
      <c r="H43" s="8"/>
      <c r="I43" s="10"/>
      <c r="J43" s="11"/>
      <c r="K43" s="11"/>
      <c r="L43" s="11"/>
    </row>
    <row r="44" spans="1:12" x14ac:dyDescent="0.25">
      <c r="A44" s="16" t="s">
        <v>52</v>
      </c>
      <c r="B44" s="17"/>
      <c r="C44" s="17"/>
      <c r="D44" s="17"/>
      <c r="E44" s="18"/>
      <c r="F44" s="11"/>
      <c r="G44" s="9">
        <f>'[2] P&amp;L Sheet 2022-23'!H38</f>
        <v>184.62</v>
      </c>
      <c r="H44" s="8"/>
      <c r="I44" s="10"/>
      <c r="J44" s="21"/>
      <c r="K44" s="11"/>
      <c r="L44" s="11"/>
    </row>
    <row r="45" spans="1:12" x14ac:dyDescent="0.25">
      <c r="A45" s="7" t="s">
        <v>53</v>
      </c>
      <c r="B45" s="17"/>
      <c r="C45" s="17"/>
      <c r="D45" s="17"/>
      <c r="E45" s="18"/>
      <c r="F45" s="11"/>
      <c r="G45" s="9">
        <f>'[2] P&amp;L Sheet 2022-23'!H39</f>
        <v>165</v>
      </c>
      <c r="H45" s="8"/>
      <c r="I45" s="10"/>
      <c r="J45" s="11"/>
      <c r="K45" s="11"/>
      <c r="L45" s="11"/>
    </row>
    <row r="46" spans="1:12" x14ac:dyDescent="0.25">
      <c r="A46" s="7" t="s">
        <v>54</v>
      </c>
      <c r="B46" s="17"/>
      <c r="C46" s="17"/>
      <c r="D46" s="17"/>
      <c r="E46" s="18"/>
      <c r="F46" s="11"/>
      <c r="G46" s="9">
        <f>'[2] P&amp;L Sheet 2022-23'!R40</f>
        <v>300</v>
      </c>
      <c r="H46" s="8"/>
      <c r="I46" s="10"/>
      <c r="J46" s="11"/>
      <c r="K46" s="11"/>
      <c r="L46" s="11"/>
    </row>
    <row r="47" spans="1:12" x14ac:dyDescent="0.25">
      <c r="A47" s="7" t="s">
        <v>55</v>
      </c>
      <c r="B47" s="17"/>
      <c r="C47" s="17"/>
      <c r="D47" s="17"/>
      <c r="E47" s="18"/>
      <c r="F47" s="11"/>
      <c r="G47" s="9">
        <f>'[2] P&amp;L Sheet 2022-23'!R41</f>
        <v>300</v>
      </c>
      <c r="H47" s="8"/>
      <c r="I47" s="10"/>
      <c r="J47" s="11"/>
      <c r="K47" s="11"/>
      <c r="L47" s="11"/>
    </row>
    <row r="48" spans="1:12" x14ac:dyDescent="0.25">
      <c r="A48" s="7" t="s">
        <v>56</v>
      </c>
      <c r="B48" s="17"/>
      <c r="C48" s="17"/>
      <c r="D48" s="17"/>
      <c r="E48" s="18"/>
      <c r="F48" s="11"/>
      <c r="G48" s="9">
        <f>'[2] P&amp;L Sheet 2022-23'!R42</f>
        <v>150</v>
      </c>
      <c r="H48" s="8"/>
      <c r="I48" s="10"/>
      <c r="J48" s="11"/>
      <c r="K48" s="11"/>
      <c r="L48" s="11"/>
    </row>
    <row r="49" spans="1:12" x14ac:dyDescent="0.25">
      <c r="A49" s="7" t="s">
        <v>57</v>
      </c>
      <c r="B49" s="17"/>
      <c r="C49" s="17"/>
      <c r="D49" s="17"/>
      <c r="E49" s="18"/>
      <c r="F49" s="11"/>
      <c r="G49" s="9">
        <f>'[2] P&amp;L Sheet 2022-23'!R43</f>
        <v>100</v>
      </c>
      <c r="H49" s="8"/>
      <c r="I49" s="10"/>
      <c r="J49" s="11"/>
      <c r="K49" s="11"/>
      <c r="L49" s="11"/>
    </row>
    <row r="50" spans="1:12" x14ac:dyDescent="0.25">
      <c r="A50" s="7" t="s">
        <v>58</v>
      </c>
      <c r="B50" s="17"/>
      <c r="C50" s="17"/>
      <c r="D50" s="17"/>
      <c r="E50" s="18"/>
      <c r="F50" s="11"/>
      <c r="G50" s="9">
        <f>'[2] P&amp;L Sheet 2022-23'!R44</f>
        <v>100</v>
      </c>
      <c r="H50" s="8"/>
      <c r="I50" s="10"/>
      <c r="J50" s="11"/>
      <c r="K50" s="11"/>
      <c r="L50" s="11"/>
    </row>
    <row r="51" spans="1:12" x14ac:dyDescent="0.25">
      <c r="A51" s="7" t="s">
        <v>59</v>
      </c>
      <c r="B51" s="17"/>
      <c r="C51" s="17"/>
      <c r="D51" s="17"/>
      <c r="E51" s="18"/>
      <c r="F51" s="11"/>
      <c r="G51" s="9">
        <f>'[2] P&amp;L Sheet 2022-23'!R45</f>
        <v>2000</v>
      </c>
      <c r="H51" s="8"/>
      <c r="I51" s="10"/>
      <c r="J51" s="11"/>
      <c r="K51" s="11"/>
      <c r="L51" s="11"/>
    </row>
    <row r="52" spans="1:12" x14ac:dyDescent="0.25">
      <c r="A52" s="7" t="s">
        <v>60</v>
      </c>
      <c r="B52" s="17"/>
      <c r="C52" s="17"/>
      <c r="D52" s="17"/>
      <c r="E52" s="18"/>
      <c r="F52" s="11"/>
      <c r="G52" s="9">
        <f>'[2] P&amp;L Sheet 2022-23'!R46</f>
        <v>500</v>
      </c>
      <c r="H52" s="8"/>
      <c r="I52" s="10"/>
      <c r="J52" s="11"/>
      <c r="K52" s="11"/>
      <c r="L52" s="11"/>
    </row>
    <row r="53" spans="1:12" x14ac:dyDescent="0.25">
      <c r="A53" s="7" t="s">
        <v>61</v>
      </c>
      <c r="B53" s="17"/>
      <c r="C53" s="17"/>
      <c r="D53" s="17"/>
      <c r="E53" s="18"/>
      <c r="F53" s="11"/>
      <c r="G53" s="9">
        <f>'[2] P&amp;L Sheet 2022-23'!R47</f>
        <v>100</v>
      </c>
      <c r="H53" s="8"/>
      <c r="I53" s="10"/>
      <c r="J53" s="11"/>
      <c r="K53" s="11"/>
      <c r="L53" s="11"/>
    </row>
    <row r="54" spans="1:12" x14ac:dyDescent="0.25">
      <c r="A54" s="7" t="s">
        <v>62</v>
      </c>
      <c r="B54" s="17"/>
      <c r="C54" s="17"/>
      <c r="D54" s="17"/>
      <c r="E54" s="18"/>
      <c r="F54" s="11"/>
      <c r="G54" s="9">
        <f>'[2] P&amp;L Sheet 2022-23'!R48</f>
        <v>100</v>
      </c>
      <c r="H54" s="8"/>
      <c r="I54" s="10"/>
      <c r="J54" s="11"/>
      <c r="K54" s="11"/>
      <c r="L54" s="11"/>
    </row>
    <row r="55" spans="1:12" x14ac:dyDescent="0.25">
      <c r="A55" s="7" t="s">
        <v>63</v>
      </c>
      <c r="B55" s="17"/>
      <c r="C55" s="17"/>
      <c r="D55" s="17"/>
      <c r="E55" s="18"/>
      <c r="F55" s="11"/>
      <c r="G55" s="9">
        <f>'[2] P&amp;L Sheet 2022-23'!M49</f>
        <v>105</v>
      </c>
      <c r="H55" s="8"/>
      <c r="I55" s="10"/>
      <c r="J55" s="11"/>
      <c r="K55" s="11"/>
      <c r="L55" s="11"/>
    </row>
    <row r="56" spans="1:12" x14ac:dyDescent="0.25">
      <c r="A56" s="7" t="s">
        <v>64</v>
      </c>
      <c r="B56" s="17"/>
      <c r="C56" s="17"/>
      <c r="D56" s="17"/>
      <c r="E56" s="18"/>
      <c r="F56" s="11"/>
      <c r="G56" s="9">
        <f>'[2] P&amp;L Sheet 2022-23'!N50</f>
        <v>1000</v>
      </c>
      <c r="H56" s="8"/>
      <c r="I56" s="10"/>
      <c r="J56" s="11"/>
      <c r="K56" s="11"/>
      <c r="L56" s="11"/>
    </row>
    <row r="57" spans="1:12" x14ac:dyDescent="0.25">
      <c r="A57" s="7" t="s">
        <v>65</v>
      </c>
      <c r="B57" s="17"/>
      <c r="C57" s="17"/>
      <c r="D57" s="17"/>
      <c r="E57" s="18"/>
      <c r="F57" s="11"/>
      <c r="G57" s="9">
        <v>1000</v>
      </c>
      <c r="H57" s="8"/>
      <c r="I57" s="10"/>
      <c r="J57" s="11"/>
      <c r="K57" s="11"/>
      <c r="L57" s="11"/>
    </row>
    <row r="58" spans="1:12" x14ac:dyDescent="0.25">
      <c r="A58" s="7" t="s">
        <v>66</v>
      </c>
      <c r="B58" s="17"/>
      <c r="C58" s="17"/>
      <c r="D58" s="17"/>
      <c r="E58" s="18"/>
      <c r="F58" s="11"/>
      <c r="G58" s="18">
        <f>'[2] P&amp;L Sheet 2022-23'!Q52</f>
        <v>645</v>
      </c>
      <c r="H58" s="8"/>
      <c r="I58" s="22"/>
      <c r="J58" s="11"/>
      <c r="K58" s="11"/>
      <c r="L58" s="11"/>
    </row>
    <row r="59" spans="1:12" x14ac:dyDescent="0.25">
      <c r="A59" s="7" t="s">
        <v>51</v>
      </c>
      <c r="B59" s="17"/>
      <c r="C59" s="17"/>
      <c r="D59" s="17"/>
      <c r="E59" s="18"/>
      <c r="F59" s="11"/>
      <c r="G59" s="18">
        <f>'[2] P&amp;L Sheet 2022-23'!Q53</f>
        <v>2500</v>
      </c>
      <c r="H59" s="8"/>
      <c r="I59" s="22"/>
      <c r="J59" s="11"/>
      <c r="K59" s="11"/>
      <c r="L59" s="11"/>
    </row>
    <row r="60" spans="1:12" x14ac:dyDescent="0.25">
      <c r="A60" s="7" t="s">
        <v>67</v>
      </c>
      <c r="B60" s="17"/>
      <c r="C60" s="17"/>
      <c r="D60" s="17"/>
      <c r="E60" s="18"/>
      <c r="F60" s="11"/>
      <c r="G60" s="18">
        <f>'[2] P&amp;L Sheet 2022-23'!Q54</f>
        <v>200</v>
      </c>
      <c r="H60" s="8"/>
      <c r="I60" s="22"/>
      <c r="J60" s="11"/>
      <c r="K60" s="11"/>
      <c r="L60" s="11"/>
    </row>
    <row r="61" spans="1:12" x14ac:dyDescent="0.25">
      <c r="A61" s="7" t="s">
        <v>68</v>
      </c>
      <c r="B61" s="17"/>
      <c r="C61" s="17"/>
      <c r="D61" s="17"/>
      <c r="E61" s="18"/>
      <c r="F61" s="11"/>
      <c r="G61" s="18">
        <f>'[2] P&amp;L Sheet 2022-23'!Q55</f>
        <v>1413.16</v>
      </c>
      <c r="H61" s="8"/>
      <c r="I61" s="12"/>
      <c r="J61" s="11"/>
      <c r="K61" s="11"/>
      <c r="L61" s="11"/>
    </row>
    <row r="62" spans="1:12" x14ac:dyDescent="0.25">
      <c r="A62" s="7" t="s">
        <v>69</v>
      </c>
      <c r="B62" s="17"/>
      <c r="C62" s="17"/>
      <c r="D62" s="17"/>
      <c r="E62" s="18"/>
      <c r="F62" s="11"/>
      <c r="G62" s="18">
        <f>'[2] P&amp;L Sheet 2022-23'!Q56</f>
        <v>50</v>
      </c>
      <c r="H62" s="8"/>
      <c r="I62" s="12"/>
      <c r="J62" s="11"/>
      <c r="K62" s="11"/>
      <c r="L62" s="11"/>
    </row>
    <row r="63" spans="1:12" x14ac:dyDescent="0.25">
      <c r="A63" s="7" t="s">
        <v>70</v>
      </c>
      <c r="B63" s="17"/>
      <c r="C63" s="17"/>
      <c r="D63" s="17"/>
      <c r="E63" s="18"/>
      <c r="F63" s="11"/>
      <c r="G63" s="18"/>
      <c r="H63" s="8"/>
      <c r="I63" s="10">
        <f>'[3]=P&amp;L 2023-24'!F53</f>
        <v>0</v>
      </c>
      <c r="J63" s="11"/>
      <c r="K63" s="11"/>
      <c r="L63" s="11"/>
    </row>
    <row r="64" spans="1:12" x14ac:dyDescent="0.25">
      <c r="A64" s="7" t="s">
        <v>71</v>
      </c>
      <c r="B64" s="17"/>
      <c r="C64" s="17"/>
      <c r="D64" s="17"/>
      <c r="E64" s="18"/>
      <c r="F64" s="11"/>
      <c r="G64" s="18"/>
      <c r="H64" s="8"/>
      <c r="I64" s="10">
        <f>'[3]=P&amp;L 2023-24'!G54</f>
        <v>9556</v>
      </c>
      <c r="J64" s="11"/>
      <c r="K64" s="11"/>
      <c r="L64" s="11"/>
    </row>
    <row r="65" spans="1:12" x14ac:dyDescent="0.25">
      <c r="A65" s="7" t="s">
        <v>72</v>
      </c>
      <c r="B65" s="17"/>
      <c r="C65" s="17"/>
      <c r="D65" s="17"/>
      <c r="E65" s="18"/>
      <c r="F65" s="11"/>
      <c r="G65" s="18"/>
      <c r="H65" s="8"/>
      <c r="I65" s="10">
        <f>'[3]=P&amp;L 2023-24'!G55</f>
        <v>22426.5</v>
      </c>
      <c r="J65" s="11"/>
      <c r="K65" s="11"/>
      <c r="L65" s="11"/>
    </row>
    <row r="66" spans="1:12" x14ac:dyDescent="0.25">
      <c r="A66" s="7" t="s">
        <v>73</v>
      </c>
      <c r="B66" s="17"/>
      <c r="C66" s="17"/>
      <c r="D66" s="17"/>
      <c r="E66" s="18"/>
      <c r="F66" s="11"/>
      <c r="G66" s="18"/>
      <c r="H66" s="8"/>
      <c r="I66" s="10">
        <f>'[3]=P&amp;L 2023-24'!H56</f>
        <v>14.62</v>
      </c>
      <c r="J66" s="11"/>
      <c r="K66" s="11"/>
      <c r="L66" s="11"/>
    </row>
    <row r="67" spans="1:12" x14ac:dyDescent="0.25">
      <c r="A67" s="7" t="s">
        <v>74</v>
      </c>
      <c r="B67" s="17"/>
      <c r="C67" s="17"/>
      <c r="D67" s="17"/>
      <c r="E67" s="18"/>
      <c r="F67" s="11"/>
      <c r="G67" s="18"/>
      <c r="H67" s="8"/>
      <c r="I67" s="10">
        <f>'[3]=P&amp;L 2023-24'!H57</f>
        <v>27585.119999999999</v>
      </c>
      <c r="J67" s="11"/>
      <c r="K67" s="11"/>
      <c r="L67" s="11"/>
    </row>
    <row r="68" spans="1:12" x14ac:dyDescent="0.25">
      <c r="A68" s="7" t="s">
        <v>75</v>
      </c>
      <c r="B68" s="11"/>
      <c r="C68" s="11"/>
      <c r="D68" s="11"/>
      <c r="E68" s="11"/>
      <c r="F68" s="11"/>
      <c r="G68" s="11"/>
      <c r="H68" s="11"/>
      <c r="I68" s="9">
        <v>5000</v>
      </c>
      <c r="J68" s="11"/>
      <c r="K68" s="11"/>
      <c r="L68" s="11"/>
    </row>
    <row r="69" spans="1:12" ht="60" x14ac:dyDescent="0.25">
      <c r="A69" s="1" t="s">
        <v>43</v>
      </c>
      <c r="B69" s="2" t="s">
        <v>1</v>
      </c>
      <c r="C69" s="2" t="s">
        <v>2</v>
      </c>
      <c r="D69" s="2" t="s">
        <v>3</v>
      </c>
      <c r="E69" s="3" t="s">
        <v>4</v>
      </c>
      <c r="F69" s="4" t="s">
        <v>5</v>
      </c>
      <c r="G69" s="3" t="s">
        <v>6</v>
      </c>
      <c r="H69" s="4" t="s">
        <v>7</v>
      </c>
      <c r="I69" s="3" t="s">
        <v>8</v>
      </c>
      <c r="J69" s="4" t="s">
        <v>9</v>
      </c>
      <c r="K69" s="20" t="s">
        <v>10</v>
      </c>
      <c r="L69" s="6" t="s">
        <v>11</v>
      </c>
    </row>
    <row r="70" spans="1:12" x14ac:dyDescent="0.25">
      <c r="A70" s="7" t="s">
        <v>76</v>
      </c>
      <c r="B70" s="17"/>
      <c r="C70" s="17"/>
      <c r="D70" s="17"/>
      <c r="E70" s="18"/>
      <c r="F70" s="11"/>
      <c r="G70" s="18"/>
      <c r="H70" s="8"/>
      <c r="I70" s="10">
        <f>'[3]=P&amp;L 2023-24'!I59</f>
        <v>45108</v>
      </c>
      <c r="J70" s="11"/>
      <c r="K70" s="11"/>
      <c r="L70" s="11"/>
    </row>
    <row r="71" spans="1:12" x14ac:dyDescent="0.25">
      <c r="A71" s="7" t="s">
        <v>77</v>
      </c>
      <c r="B71" s="17"/>
      <c r="C71" s="17"/>
      <c r="D71" s="17"/>
      <c r="E71" s="18"/>
      <c r="F71" s="11"/>
      <c r="G71" s="18"/>
      <c r="H71" s="8"/>
      <c r="I71" s="10">
        <v>1000</v>
      </c>
      <c r="J71" s="11"/>
      <c r="K71" s="11"/>
      <c r="L71" s="11"/>
    </row>
    <row r="72" spans="1:12" x14ac:dyDescent="0.25">
      <c r="A72" s="7" t="s">
        <v>78</v>
      </c>
      <c r="B72" s="17"/>
      <c r="C72" s="17"/>
      <c r="D72" s="17"/>
      <c r="E72" s="18"/>
      <c r="F72" s="11"/>
      <c r="G72" s="18"/>
      <c r="H72" s="8"/>
      <c r="I72" s="10">
        <v>1000</v>
      </c>
      <c r="J72" s="11"/>
      <c r="K72" s="11"/>
      <c r="L72" s="11"/>
    </row>
    <row r="73" spans="1:12" x14ac:dyDescent="0.25">
      <c r="A73" s="7" t="s">
        <v>79</v>
      </c>
      <c r="B73" s="17"/>
      <c r="C73" s="17"/>
      <c r="D73" s="17"/>
      <c r="E73" s="18"/>
      <c r="F73" s="11"/>
      <c r="G73" s="18"/>
      <c r="H73" s="8"/>
      <c r="I73" s="10">
        <f>'[3]=P&amp;L 2023-24'!I62</f>
        <v>0</v>
      </c>
      <c r="J73" s="11"/>
      <c r="K73" s="11"/>
      <c r="L73" s="11"/>
    </row>
    <row r="74" spans="1:12" x14ac:dyDescent="0.25">
      <c r="A74" s="7" t="s">
        <v>80</v>
      </c>
      <c r="B74" s="17"/>
      <c r="C74" s="17"/>
      <c r="D74" s="17"/>
      <c r="E74" s="18"/>
      <c r="F74" s="11"/>
      <c r="G74" s="18"/>
      <c r="H74" s="8"/>
      <c r="I74" s="10">
        <f>'[3]=P&amp;L 2023-24'!K63</f>
        <v>12.06</v>
      </c>
      <c r="J74" s="11"/>
      <c r="K74" s="11"/>
      <c r="L74" s="11"/>
    </row>
    <row r="75" spans="1:12" x14ac:dyDescent="0.25">
      <c r="A75" s="16" t="s">
        <v>81</v>
      </c>
      <c r="B75" s="17"/>
      <c r="C75" s="17"/>
      <c r="D75" s="17"/>
      <c r="E75" s="18"/>
      <c r="F75" s="11"/>
      <c r="G75" s="18"/>
      <c r="H75" s="8"/>
      <c r="I75" s="10">
        <f>'[3]=P&amp;L 2023-24'!M64</f>
        <v>30</v>
      </c>
      <c r="J75" s="11"/>
      <c r="K75" s="11"/>
      <c r="L75" s="11"/>
    </row>
    <row r="76" spans="1:12" x14ac:dyDescent="0.25">
      <c r="A76" s="16" t="s">
        <v>82</v>
      </c>
      <c r="B76" s="17"/>
      <c r="C76" s="17"/>
      <c r="D76" s="17"/>
      <c r="E76" s="18"/>
      <c r="F76" s="11"/>
      <c r="G76" s="18"/>
      <c r="H76" s="8"/>
      <c r="I76" s="10">
        <f>'[3]=P&amp;L 2023-24'!M65</f>
        <v>0</v>
      </c>
      <c r="J76" s="11"/>
      <c r="K76" s="11"/>
      <c r="L76" s="11"/>
    </row>
    <row r="77" spans="1:12" x14ac:dyDescent="0.25">
      <c r="A77" s="16" t="s">
        <v>83</v>
      </c>
      <c r="B77" s="17"/>
      <c r="C77" s="17"/>
      <c r="D77" s="17"/>
      <c r="E77" s="18"/>
      <c r="F77" s="11"/>
      <c r="G77" s="18"/>
      <c r="H77" s="8"/>
      <c r="I77" s="10">
        <f>'[3]=P&amp;L 2023-24'!M66</f>
        <v>0</v>
      </c>
      <c r="J77" s="11"/>
      <c r="K77" s="11"/>
      <c r="L77" s="11"/>
    </row>
    <row r="78" spans="1:12" x14ac:dyDescent="0.25">
      <c r="A78" s="16" t="s">
        <v>84</v>
      </c>
      <c r="B78" s="17"/>
      <c r="C78" s="17"/>
      <c r="D78" s="17"/>
      <c r="E78" s="18"/>
      <c r="F78" s="11"/>
      <c r="G78" s="18"/>
      <c r="H78" s="8"/>
      <c r="I78" s="10">
        <f>'[3]Receipts 2023-24'!I49</f>
        <v>1209.5999999999999</v>
      </c>
      <c r="J78" s="11"/>
      <c r="K78" s="11"/>
      <c r="L78" s="11"/>
    </row>
    <row r="79" spans="1:12" x14ac:dyDescent="0.25">
      <c r="A79" s="16" t="s">
        <v>85</v>
      </c>
      <c r="B79" s="17"/>
      <c r="C79" s="17"/>
      <c r="D79" s="17"/>
      <c r="E79" s="18"/>
      <c r="F79" s="11"/>
      <c r="G79" s="18"/>
      <c r="H79" s="8"/>
      <c r="I79" s="10">
        <f>'[3]Receipts 2023-24'!I50</f>
        <v>5.69</v>
      </c>
      <c r="J79" s="11"/>
      <c r="K79" s="11"/>
      <c r="L79" s="11"/>
    </row>
    <row r="80" spans="1:12" x14ac:dyDescent="0.25">
      <c r="A80" s="16" t="s">
        <v>86</v>
      </c>
      <c r="B80" s="17"/>
      <c r="C80" s="17"/>
      <c r="D80" s="17"/>
      <c r="E80" s="18"/>
      <c r="F80" s="11"/>
      <c r="G80" s="18"/>
      <c r="H80" s="8"/>
      <c r="I80" s="10">
        <f>'[3]Receipts 2023-24'!I60</f>
        <v>75</v>
      </c>
      <c r="J80" s="23"/>
      <c r="K80" s="11"/>
      <c r="L80" s="11"/>
    </row>
    <row r="81" spans="1:12" x14ac:dyDescent="0.25">
      <c r="A81" s="16"/>
      <c r="B81" s="17"/>
      <c r="C81" s="17"/>
      <c r="D81" s="17"/>
      <c r="E81" s="15">
        <f>SUM(E27:E41)</f>
        <v>21335.63</v>
      </c>
      <c r="F81" s="24"/>
      <c r="G81" s="15">
        <f>SUM(G27:G62)</f>
        <v>28862.78</v>
      </c>
      <c r="H81" s="24"/>
      <c r="I81" s="15">
        <f>SUM(I27:I80)</f>
        <v>126222.59000000001</v>
      </c>
      <c r="J81" s="11"/>
      <c r="K81" s="11"/>
      <c r="L81" s="11"/>
    </row>
    <row r="82" spans="1:12" x14ac:dyDescent="0.25">
      <c r="A82" s="25" t="s">
        <v>87</v>
      </c>
      <c r="B82" s="26">
        <f>SUM(B2:B27)</f>
        <v>14714.75</v>
      </c>
      <c r="C82" s="26">
        <f>SUM(C2:C27)</f>
        <v>22063.9</v>
      </c>
      <c r="D82" s="26">
        <f>SUM(D2:D27)</f>
        <v>18215.91</v>
      </c>
      <c r="E82" s="27">
        <f>SUM(E2+E3+E4+E17+E81)</f>
        <v>63538.5</v>
      </c>
      <c r="F82" s="27">
        <f>SUM(F2+F3+F17+F81)</f>
        <v>24036</v>
      </c>
      <c r="G82" s="27">
        <f>SUM(G2+G3+G25+G81)</f>
        <v>72585.03</v>
      </c>
      <c r="H82" s="27">
        <f>SUM(H2+H3+H25+H81)</f>
        <v>27341</v>
      </c>
      <c r="I82" s="27">
        <f>SUM(I2+I3+I25+I81)</f>
        <v>166547.30000000002</v>
      </c>
      <c r="J82" s="27">
        <f>SUM(J2+J3)</f>
        <v>28608</v>
      </c>
      <c r="K82" s="27">
        <f>SUM(K2+K3)</f>
        <v>0</v>
      </c>
      <c r="L82" s="11"/>
    </row>
    <row r="83" spans="1:12" x14ac:dyDescent="0.25">
      <c r="A83" s="7" t="s">
        <v>88</v>
      </c>
      <c r="B83" s="8">
        <v>20.71</v>
      </c>
      <c r="C83" s="8">
        <v>54.11</v>
      </c>
      <c r="D83" s="8">
        <v>20.88</v>
      </c>
      <c r="E83" s="9">
        <f>'[1]New P&amp;L Sheet'!L4</f>
        <v>0.75</v>
      </c>
      <c r="F83" s="11"/>
      <c r="G83" s="18">
        <v>9.3000000000000007</v>
      </c>
      <c r="H83" s="8"/>
      <c r="I83" s="13">
        <f>'[3]=P&amp;L 2023-24'!R72</f>
        <v>0</v>
      </c>
      <c r="J83" s="21"/>
      <c r="K83" s="11"/>
      <c r="L83" s="11"/>
    </row>
    <row r="84" spans="1:12" x14ac:dyDescent="0.25">
      <c r="A84" s="28"/>
      <c r="B84" s="29"/>
      <c r="C84" s="29"/>
      <c r="D84" s="29"/>
      <c r="E84" s="29">
        <f>SUM(E82+E83)</f>
        <v>63539.25</v>
      </c>
      <c r="F84" s="11"/>
      <c r="G84" s="29">
        <f>SUM(G82+G83)</f>
        <v>72594.33</v>
      </c>
      <c r="H84" s="29"/>
      <c r="I84" s="29">
        <f>SUM(I82+I83)</f>
        <v>166547.30000000002</v>
      </c>
      <c r="J84" s="11"/>
      <c r="K84" s="29">
        <f>SUM(K82+K83)</f>
        <v>0</v>
      </c>
      <c r="L84" s="11"/>
    </row>
    <row r="85" spans="1:12" ht="60" x14ac:dyDescent="0.25">
      <c r="A85" s="1" t="s">
        <v>89</v>
      </c>
      <c r="B85" s="2" t="s">
        <v>1</v>
      </c>
      <c r="C85" s="2" t="s">
        <v>2</v>
      </c>
      <c r="D85" s="2" t="s">
        <v>3</v>
      </c>
      <c r="E85" s="3" t="s">
        <v>4</v>
      </c>
      <c r="F85" s="4" t="s">
        <v>5</v>
      </c>
      <c r="G85" s="5" t="s">
        <v>90</v>
      </c>
      <c r="H85" s="4" t="s">
        <v>7</v>
      </c>
      <c r="I85" s="3" t="s">
        <v>8</v>
      </c>
      <c r="J85" s="4" t="s">
        <v>9</v>
      </c>
      <c r="K85" s="20" t="s">
        <v>10</v>
      </c>
      <c r="L85" s="6" t="s">
        <v>11</v>
      </c>
    </row>
    <row r="86" spans="1:12" x14ac:dyDescent="0.25">
      <c r="A86" s="14" t="s">
        <v>91</v>
      </c>
      <c r="B86" s="8"/>
      <c r="C86" s="8"/>
      <c r="D86" s="8"/>
      <c r="E86" s="30"/>
      <c r="F86" s="11"/>
      <c r="G86" s="11"/>
      <c r="H86" s="11"/>
      <c r="I86" s="12"/>
      <c r="J86" s="9"/>
      <c r="K86" s="11"/>
      <c r="L86" s="11"/>
    </row>
    <row r="87" spans="1:12" x14ac:dyDescent="0.25">
      <c r="A87" s="7" t="s">
        <v>92</v>
      </c>
      <c r="B87" s="8">
        <v>510.17</v>
      </c>
      <c r="C87" s="8">
        <f>49.99+41.66+130</f>
        <v>221.65</v>
      </c>
      <c r="D87" s="8">
        <v>94.990000000000009</v>
      </c>
      <c r="E87" s="31">
        <f>'[1]New Budget Sheet'!$G$38</f>
        <v>129.89000000000001</v>
      </c>
      <c r="F87" s="31">
        <v>60</v>
      </c>
      <c r="G87" s="11">
        <f>'[2] P&amp;L Sheet 2022-23'!R65</f>
        <v>129.89000000000001</v>
      </c>
      <c r="H87" s="8">
        <v>135</v>
      </c>
      <c r="I87" s="13">
        <f>'[3]=P&amp;L 2023-24'!R77</f>
        <v>0</v>
      </c>
      <c r="J87" s="9">
        <v>180</v>
      </c>
      <c r="K87" s="11"/>
      <c r="L87" s="11"/>
    </row>
    <row r="88" spans="1:12" x14ac:dyDescent="0.25">
      <c r="A88" s="7" t="s">
        <v>93</v>
      </c>
      <c r="B88" s="8"/>
      <c r="C88" s="8">
        <v>35</v>
      </c>
      <c r="D88" s="8">
        <v>0</v>
      </c>
      <c r="E88" s="31">
        <f>'[1]New Budget Sheet'!$G$39</f>
        <v>35</v>
      </c>
      <c r="F88" s="31">
        <v>35</v>
      </c>
      <c r="G88" s="11"/>
      <c r="H88" s="8">
        <v>35</v>
      </c>
      <c r="I88" s="32">
        <f>'[3]=P&amp;L 2023-24'!R78</f>
        <v>0</v>
      </c>
      <c r="J88" s="9">
        <v>37</v>
      </c>
      <c r="K88" s="11"/>
      <c r="L88" s="11"/>
    </row>
    <row r="89" spans="1:12" x14ac:dyDescent="0.25">
      <c r="A89" s="7" t="s">
        <v>94</v>
      </c>
      <c r="B89" s="8">
        <v>205.08</v>
      </c>
      <c r="C89" s="8"/>
      <c r="D89" s="8">
        <v>175.75</v>
      </c>
      <c r="E89" s="31">
        <f>'[1]New Budget Sheet'!$G$40</f>
        <v>65.39</v>
      </c>
      <c r="F89" s="31">
        <v>50</v>
      </c>
      <c r="G89" s="31">
        <f>'[2] P&amp;L Sheet 2022-23'!R67</f>
        <v>152.59999999999997</v>
      </c>
      <c r="H89" s="8">
        <v>227</v>
      </c>
      <c r="I89" s="32">
        <f>'[3]=P&amp;L 2023-24'!R79</f>
        <v>0</v>
      </c>
      <c r="J89" s="33">
        <v>150</v>
      </c>
      <c r="K89" s="33"/>
      <c r="L89" s="11"/>
    </row>
    <row r="90" spans="1:12" x14ac:dyDescent="0.25">
      <c r="A90" s="7" t="s">
        <v>95</v>
      </c>
      <c r="B90" s="8">
        <v>360</v>
      </c>
      <c r="C90" s="8">
        <f>180+180+180</f>
        <v>540</v>
      </c>
      <c r="D90" s="8">
        <v>168.99</v>
      </c>
      <c r="E90" s="31">
        <f>'[1]New Budget Sheet'!$G$41</f>
        <v>402</v>
      </c>
      <c r="F90" s="31">
        <v>360</v>
      </c>
      <c r="G90" s="31">
        <f>'[2] P&amp;L Sheet 2022-23'!R68</f>
        <v>360</v>
      </c>
      <c r="H90" s="8">
        <v>360</v>
      </c>
      <c r="I90" s="32">
        <f>'[3]=P&amp;L 2023-24'!R80</f>
        <v>40.07</v>
      </c>
      <c r="J90" s="33">
        <v>360</v>
      </c>
      <c r="K90" s="33"/>
      <c r="L90" s="11"/>
    </row>
    <row r="91" spans="1:12" x14ac:dyDescent="0.25">
      <c r="A91" s="7" t="s">
        <v>96</v>
      </c>
      <c r="B91" s="8">
        <v>538.64</v>
      </c>
      <c r="C91" s="8"/>
      <c r="D91" s="8">
        <v>19.98</v>
      </c>
      <c r="E91" s="31">
        <f>'[1]New Budget Sheet'!$G$42</f>
        <v>143.97999999999999</v>
      </c>
      <c r="F91" s="31">
        <v>135</v>
      </c>
      <c r="G91" s="31">
        <f>'[2] P&amp;L Sheet 2022-23'!R70</f>
        <v>24</v>
      </c>
      <c r="H91" s="8">
        <v>24</v>
      </c>
      <c r="I91" s="32">
        <f>'[3]=P&amp;L 2023-24'!R82</f>
        <v>116.43</v>
      </c>
      <c r="J91" s="33">
        <v>26</v>
      </c>
      <c r="K91" s="11"/>
      <c r="L91" s="11"/>
    </row>
    <row r="92" spans="1:12" x14ac:dyDescent="0.25">
      <c r="A92" s="7" t="s">
        <v>97</v>
      </c>
      <c r="B92" s="8"/>
      <c r="C92" s="8"/>
      <c r="D92" s="8">
        <v>0</v>
      </c>
      <c r="E92" s="31"/>
      <c r="F92" s="7"/>
      <c r="G92" s="31">
        <f>'[2] P&amp;L Sheet 2022-23'!R71</f>
        <v>35</v>
      </c>
      <c r="H92" s="8"/>
      <c r="I92" s="13"/>
      <c r="J92" s="11"/>
      <c r="K92" s="11"/>
      <c r="L92" s="11"/>
    </row>
    <row r="93" spans="1:12" x14ac:dyDescent="0.25">
      <c r="A93" s="7" t="s">
        <v>98</v>
      </c>
      <c r="B93" s="8"/>
      <c r="C93" s="8"/>
      <c r="D93" s="8"/>
      <c r="E93" s="31"/>
      <c r="F93" s="7"/>
      <c r="G93" s="11"/>
      <c r="H93" s="8"/>
      <c r="I93" s="13"/>
      <c r="J93" s="9"/>
      <c r="K93" s="11"/>
      <c r="L93" s="11"/>
    </row>
    <row r="94" spans="1:12" x14ac:dyDescent="0.25">
      <c r="A94" s="7" t="s">
        <v>99</v>
      </c>
      <c r="B94" s="8"/>
      <c r="C94" s="8"/>
      <c r="D94" s="8"/>
      <c r="E94" s="31">
        <f>'[1]New Budget Sheet'!$G$45</f>
        <v>206.96000000000004</v>
      </c>
      <c r="F94" s="31">
        <v>165</v>
      </c>
      <c r="G94" s="31">
        <f>'[2] P&amp;L Sheet 2022-23'!R73</f>
        <v>164.88</v>
      </c>
      <c r="H94" s="8">
        <v>200</v>
      </c>
      <c r="I94" s="32">
        <f>'[3]=P&amp;L 2023-24'!R85</f>
        <v>0</v>
      </c>
      <c r="J94" s="34">
        <v>200</v>
      </c>
      <c r="K94" s="34"/>
      <c r="L94" s="11"/>
    </row>
    <row r="95" spans="1:12" x14ac:dyDescent="0.25">
      <c r="A95" s="7" t="s">
        <v>100</v>
      </c>
      <c r="B95" s="8"/>
      <c r="C95" s="8"/>
      <c r="D95" s="8"/>
      <c r="E95" s="31"/>
      <c r="F95" s="31"/>
      <c r="G95" s="31">
        <f>'[2] P&amp;L Sheet 2022-23'!H69</f>
        <v>70.39</v>
      </c>
      <c r="H95" s="8"/>
      <c r="I95" s="13"/>
      <c r="J95" s="15"/>
      <c r="K95" s="11"/>
      <c r="L95" s="11"/>
    </row>
    <row r="96" spans="1:12" x14ac:dyDescent="0.25">
      <c r="A96" s="35" t="s">
        <v>101</v>
      </c>
      <c r="B96" s="8"/>
      <c r="C96" s="8"/>
      <c r="D96" s="8"/>
      <c r="E96" s="15">
        <f>SUM(E87:E94)</f>
        <v>983.22</v>
      </c>
      <c r="F96" s="15">
        <f>SUM(F87:F94)</f>
        <v>805</v>
      </c>
      <c r="G96" s="15">
        <f>SUM(G87:G95)</f>
        <v>936.76</v>
      </c>
      <c r="H96" s="15">
        <f>SUM(H87:H95)</f>
        <v>981</v>
      </c>
      <c r="I96" s="15">
        <f>SUM(I87:I95)</f>
        <v>156.5</v>
      </c>
      <c r="J96" s="15">
        <f>SUM(J87:J95)</f>
        <v>953</v>
      </c>
      <c r="K96" s="15"/>
      <c r="L96" s="11"/>
    </row>
    <row r="97" spans="1:12" x14ac:dyDescent="0.25">
      <c r="A97" s="14" t="s">
        <v>102</v>
      </c>
      <c r="B97" s="8"/>
      <c r="C97" s="8"/>
      <c r="D97" s="8"/>
      <c r="E97" s="30"/>
      <c r="F97" s="7"/>
      <c r="G97" s="7"/>
      <c r="H97" s="8"/>
      <c r="I97" s="13"/>
      <c r="J97" s="9"/>
      <c r="K97" s="11"/>
      <c r="L97" s="11"/>
    </row>
    <row r="98" spans="1:12" x14ac:dyDescent="0.25">
      <c r="A98" s="36" t="s">
        <v>103</v>
      </c>
      <c r="B98" s="8">
        <f>584.61+1000+5743.38</f>
        <v>7327.99</v>
      </c>
      <c r="C98" s="8">
        <f>4538.88+2208.12</f>
        <v>6747</v>
      </c>
      <c r="D98" s="8">
        <f>3206.1+2885.32+1386.04</f>
        <v>7477.46</v>
      </c>
      <c r="E98" s="31">
        <f>'[1]New Budget Sheet'!$G$48</f>
        <v>12859.050000000001</v>
      </c>
      <c r="F98" s="31">
        <v>14500</v>
      </c>
      <c r="G98" s="31">
        <f>'[2] P&amp;L Sheet 2022-23'!R75</f>
        <v>12994.14</v>
      </c>
      <c r="H98" s="8">
        <v>13500</v>
      </c>
      <c r="I98" s="13">
        <f>'[3]=P&amp;L 2023-24'!R87</f>
        <v>0</v>
      </c>
      <c r="J98" s="34">
        <v>13250</v>
      </c>
      <c r="K98" s="34"/>
      <c r="L98" s="11"/>
    </row>
    <row r="99" spans="1:12" x14ac:dyDescent="0.25">
      <c r="A99" s="14" t="s">
        <v>104</v>
      </c>
      <c r="B99" s="8"/>
      <c r="C99" s="8"/>
      <c r="D99" s="8"/>
      <c r="E99" s="31"/>
      <c r="F99" s="7"/>
      <c r="G99" s="11"/>
      <c r="H99" s="8"/>
      <c r="I99" s="13"/>
      <c r="J99" s="9"/>
      <c r="K99" s="11"/>
      <c r="L99" s="11"/>
    </row>
    <row r="100" spans="1:12" x14ac:dyDescent="0.25">
      <c r="A100" s="7" t="s">
        <v>105</v>
      </c>
      <c r="B100" s="8">
        <v>855.28</v>
      </c>
      <c r="C100" s="8">
        <v>992.49</v>
      </c>
      <c r="D100" s="8">
        <v>66.56</v>
      </c>
      <c r="E100" s="31">
        <f>'[1]New Budget Sheet'!$G$50</f>
        <v>355.58</v>
      </c>
      <c r="F100" s="31">
        <v>250</v>
      </c>
      <c r="G100" s="11">
        <f>'[2] P&amp;L Sheet 2022-23'!$R$77</f>
        <v>243.36</v>
      </c>
      <c r="H100" s="8">
        <v>250</v>
      </c>
      <c r="I100" s="13">
        <f>'[3]=P&amp;L 2023-24'!R89</f>
        <v>13200</v>
      </c>
      <c r="J100" s="33">
        <v>272</v>
      </c>
      <c r="K100" s="33"/>
      <c r="L100" s="11"/>
    </row>
    <row r="101" spans="1:12" x14ac:dyDescent="0.25">
      <c r="A101" s="7" t="s">
        <v>106</v>
      </c>
      <c r="B101" s="8">
        <v>1643</v>
      </c>
      <c r="C101" s="8">
        <f>875+875</f>
        <v>1750</v>
      </c>
      <c r="D101" s="8">
        <v>1870</v>
      </c>
      <c r="E101" s="31">
        <f>'[1]New Budget Sheet'!$G$51</f>
        <v>1870</v>
      </c>
      <c r="F101" s="31">
        <v>2500</v>
      </c>
      <c r="G101" s="31">
        <f>'[2] P&amp;L Sheet 2022-23'!R78</f>
        <v>3050</v>
      </c>
      <c r="H101" s="8">
        <v>3300</v>
      </c>
      <c r="I101" s="8">
        <f>'[3]=P&amp;L 2023-24'!R90</f>
        <v>0</v>
      </c>
      <c r="J101" s="33">
        <v>3500</v>
      </c>
      <c r="K101" s="11"/>
      <c r="L101" s="11"/>
    </row>
    <row r="102" spans="1:12" ht="60" x14ac:dyDescent="0.25">
      <c r="A102" s="1" t="s">
        <v>107</v>
      </c>
      <c r="B102" s="2" t="s">
        <v>1</v>
      </c>
      <c r="C102" s="2" t="s">
        <v>2</v>
      </c>
      <c r="D102" s="2" t="s">
        <v>3</v>
      </c>
      <c r="E102" s="3" t="s">
        <v>4</v>
      </c>
      <c r="F102" s="4" t="s">
        <v>5</v>
      </c>
      <c r="G102" s="5" t="s">
        <v>90</v>
      </c>
      <c r="H102" s="4" t="s">
        <v>7</v>
      </c>
      <c r="I102" s="3" t="s">
        <v>8</v>
      </c>
      <c r="J102" s="4" t="s">
        <v>9</v>
      </c>
      <c r="K102" s="20" t="s">
        <v>10</v>
      </c>
      <c r="L102" s="6" t="s">
        <v>11</v>
      </c>
    </row>
    <row r="103" spans="1:12" x14ac:dyDescent="0.25">
      <c r="A103" s="7" t="s">
        <v>108</v>
      </c>
      <c r="B103" s="8"/>
      <c r="C103" s="8"/>
      <c r="D103" s="8"/>
      <c r="E103" s="30"/>
      <c r="F103" s="31">
        <v>1500</v>
      </c>
      <c r="G103" s="11"/>
      <c r="H103" s="8">
        <v>2000</v>
      </c>
      <c r="I103" s="13">
        <f>'[3]=P&amp;L 2023-24'!J92</f>
        <v>0</v>
      </c>
      <c r="J103" s="33">
        <v>2000</v>
      </c>
      <c r="K103" s="11"/>
      <c r="L103" s="11"/>
    </row>
    <row r="104" spans="1:12" x14ac:dyDescent="0.25">
      <c r="A104" s="7" t="s">
        <v>109</v>
      </c>
      <c r="B104" s="8"/>
      <c r="C104" s="8"/>
      <c r="D104" s="8"/>
      <c r="E104" s="30"/>
      <c r="F104" s="7"/>
      <c r="G104" s="11"/>
      <c r="H104" s="11"/>
      <c r="I104" s="13"/>
      <c r="J104" s="11"/>
      <c r="K104" s="11"/>
      <c r="L104" s="11"/>
    </row>
    <row r="105" spans="1:12" x14ac:dyDescent="0.25">
      <c r="A105" s="7" t="s">
        <v>110</v>
      </c>
      <c r="B105" s="8"/>
      <c r="C105" s="8"/>
      <c r="D105" s="8"/>
      <c r="E105" s="30"/>
      <c r="F105" s="31">
        <v>150</v>
      </c>
      <c r="G105" s="11"/>
      <c r="H105" s="11"/>
      <c r="I105" s="13"/>
      <c r="J105" s="11"/>
      <c r="K105" s="11"/>
      <c r="L105" s="11"/>
    </row>
    <row r="106" spans="1:12" x14ac:dyDescent="0.25">
      <c r="A106" s="7" t="s">
        <v>111</v>
      </c>
      <c r="B106" s="8"/>
      <c r="C106" s="8"/>
      <c r="D106" s="8"/>
      <c r="E106" s="31">
        <f>'[1]New Budget Sheet'!$G$59</f>
        <v>200</v>
      </c>
      <c r="F106" s="31">
        <v>250</v>
      </c>
      <c r="G106" s="11"/>
      <c r="H106" s="8"/>
      <c r="I106" s="13"/>
      <c r="J106" s="11"/>
      <c r="K106" s="11"/>
      <c r="L106" s="11"/>
    </row>
    <row r="107" spans="1:12" x14ac:dyDescent="0.25">
      <c r="A107" s="7" t="s">
        <v>112</v>
      </c>
      <c r="B107" s="8"/>
      <c r="C107" s="8"/>
      <c r="D107" s="8"/>
      <c r="E107" s="31"/>
      <c r="F107" s="7"/>
      <c r="G107" s="11"/>
      <c r="H107" s="11"/>
      <c r="I107" s="13"/>
      <c r="J107" s="9"/>
      <c r="K107" s="11"/>
      <c r="L107" s="11"/>
    </row>
    <row r="108" spans="1:12" x14ac:dyDescent="0.25">
      <c r="A108" s="7" t="s">
        <v>113</v>
      </c>
      <c r="B108" s="8"/>
      <c r="C108" s="8"/>
      <c r="D108" s="8"/>
      <c r="E108" s="31">
        <f>'[1]New Budget Sheet'!$G$61</f>
        <v>2975</v>
      </c>
      <c r="F108" s="7"/>
      <c r="G108" s="11"/>
      <c r="H108" s="8"/>
      <c r="I108" s="13"/>
      <c r="J108" s="11"/>
      <c r="K108" s="11"/>
      <c r="L108" s="11"/>
    </row>
    <row r="109" spans="1:12" x14ac:dyDescent="0.25">
      <c r="A109" s="7" t="s">
        <v>114</v>
      </c>
      <c r="B109" s="8"/>
      <c r="C109" s="8"/>
      <c r="D109" s="8"/>
      <c r="E109" s="31">
        <f>'[1]New Budget Sheet'!$G$62</f>
        <v>136.75</v>
      </c>
      <c r="F109" s="31">
        <v>400</v>
      </c>
      <c r="G109" s="11">
        <f>'[2] P&amp;L Sheet 2022-23'!R88</f>
        <v>57.13</v>
      </c>
      <c r="H109" s="8">
        <v>100</v>
      </c>
      <c r="I109" s="37">
        <f>'[3]Payments 2023-24'!F90</f>
        <v>40.07</v>
      </c>
      <c r="J109" s="33">
        <v>45</v>
      </c>
      <c r="K109" s="11"/>
      <c r="L109" s="11"/>
    </row>
    <row r="110" spans="1:12" x14ac:dyDescent="0.25">
      <c r="A110" s="7" t="s">
        <v>115</v>
      </c>
      <c r="B110" s="8"/>
      <c r="C110" s="8"/>
      <c r="D110" s="8"/>
      <c r="E110" s="31"/>
      <c r="F110" s="31"/>
      <c r="G110" s="11">
        <f>'[2] P&amp;L Sheet 2022-23'!R89</f>
        <v>408.66999999999996</v>
      </c>
      <c r="H110" s="8"/>
      <c r="I110" s="13"/>
      <c r="J110" s="15"/>
      <c r="K110" s="11"/>
      <c r="L110" s="11"/>
    </row>
    <row r="111" spans="1:12" x14ac:dyDescent="0.25">
      <c r="A111" s="7" t="s">
        <v>116</v>
      </c>
      <c r="B111" s="8"/>
      <c r="C111" s="8"/>
      <c r="D111" s="8"/>
      <c r="E111" s="31"/>
      <c r="F111" s="31"/>
      <c r="G111" s="11"/>
      <c r="H111" s="8">
        <v>500</v>
      </c>
      <c r="I111" s="13">
        <f>'[3]=P&amp;L 2023-24'!R99</f>
        <v>0</v>
      </c>
      <c r="J111" s="33">
        <v>500</v>
      </c>
      <c r="K111" s="11"/>
      <c r="L111" s="11"/>
    </row>
    <row r="112" spans="1:12" x14ac:dyDescent="0.25">
      <c r="A112" s="35" t="s">
        <v>117</v>
      </c>
      <c r="B112" s="8"/>
      <c r="C112" s="8"/>
      <c r="D112" s="8"/>
      <c r="E112" s="15">
        <f>SUM(E100:E109)</f>
        <v>5537.33</v>
      </c>
      <c r="F112" s="15">
        <f>SUM(F100:F109)</f>
        <v>5050</v>
      </c>
      <c r="G112" s="15">
        <f>SUM(G100:G110)</f>
        <v>3759.1600000000003</v>
      </c>
      <c r="H112" s="15">
        <f>SUM(H100:H111)</f>
        <v>6150</v>
      </c>
      <c r="I112" s="15">
        <f>SUM(I100:I111)</f>
        <v>13240.07</v>
      </c>
      <c r="J112" s="15">
        <f>SUM(J100:J111)</f>
        <v>6317</v>
      </c>
      <c r="K112" s="15"/>
      <c r="L112" s="11"/>
    </row>
    <row r="113" spans="1:12" x14ac:dyDescent="0.25">
      <c r="A113" s="14" t="s">
        <v>118</v>
      </c>
      <c r="B113" s="8"/>
      <c r="C113" s="8"/>
      <c r="D113" s="8"/>
      <c r="E113" s="31"/>
      <c r="F113" s="7"/>
      <c r="G113" s="11"/>
      <c r="H113" s="11"/>
      <c r="I113" s="13"/>
      <c r="J113" s="11"/>
      <c r="K113" s="11"/>
      <c r="L113" s="11"/>
    </row>
    <row r="114" spans="1:12" x14ac:dyDescent="0.25">
      <c r="A114" s="7" t="s">
        <v>119</v>
      </c>
      <c r="B114" s="8">
        <v>272.49</v>
      </c>
      <c r="C114" s="8"/>
      <c r="D114" s="8">
        <v>147.74</v>
      </c>
      <c r="E114" s="31">
        <f>'[1]New Budget Sheet'!$G$65</f>
        <v>154.02000000000001</v>
      </c>
      <c r="F114" s="31">
        <v>167</v>
      </c>
      <c r="G114" s="11">
        <f>'[2] P&amp;L Sheet 2022-23'!R91</f>
        <v>166.62</v>
      </c>
      <c r="H114" s="8">
        <v>173</v>
      </c>
      <c r="I114" s="7">
        <f>'[3]=P&amp;L 2023-24'!R101</f>
        <v>40</v>
      </c>
      <c r="J114" s="33">
        <v>170</v>
      </c>
      <c r="K114" s="33"/>
      <c r="L114" s="11"/>
    </row>
    <row r="115" spans="1:12" x14ac:dyDescent="0.25">
      <c r="A115" s="14" t="s">
        <v>120</v>
      </c>
      <c r="B115" s="8"/>
      <c r="C115" s="8"/>
      <c r="D115" s="8"/>
      <c r="E115" s="31"/>
      <c r="F115" s="7"/>
      <c r="G115" s="11"/>
      <c r="H115" s="11"/>
      <c r="I115" s="13"/>
      <c r="J115" s="11"/>
      <c r="K115" s="11"/>
      <c r="L115" s="11"/>
    </row>
    <row r="116" spans="1:12" x14ac:dyDescent="0.25">
      <c r="A116" s="7" t="s">
        <v>121</v>
      </c>
      <c r="B116" s="8">
        <v>200</v>
      </c>
      <c r="C116" s="8">
        <v>165</v>
      </c>
      <c r="D116" s="8">
        <v>0</v>
      </c>
      <c r="E116" s="31">
        <f>'[1]New Budget Sheet'!$G$67</f>
        <v>175</v>
      </c>
      <c r="F116" s="31">
        <v>50</v>
      </c>
      <c r="G116" s="31">
        <f>'[2] P&amp;L Sheet 2022-23'!R93</f>
        <v>100</v>
      </c>
      <c r="H116" s="8">
        <v>125</v>
      </c>
      <c r="I116" s="32">
        <f>'[3]=P&amp;L 2023-24'!R103</f>
        <v>771.43999999999994</v>
      </c>
      <c r="J116" s="33">
        <v>170</v>
      </c>
      <c r="K116" s="11"/>
      <c r="L116" s="11"/>
    </row>
    <row r="117" spans="1:12" x14ac:dyDescent="0.25">
      <c r="A117" s="14" t="s">
        <v>15</v>
      </c>
      <c r="B117" s="8"/>
      <c r="C117" s="8"/>
      <c r="D117" s="8"/>
      <c r="E117" s="31"/>
      <c r="F117" s="7"/>
      <c r="G117" s="11"/>
      <c r="H117" s="11"/>
      <c r="I117" s="13"/>
      <c r="J117" s="38"/>
      <c r="K117" s="11"/>
      <c r="L117" s="11"/>
    </row>
    <row r="118" spans="1:12" x14ac:dyDescent="0.25">
      <c r="A118" s="7" t="s">
        <v>122</v>
      </c>
      <c r="B118" s="8">
        <v>0</v>
      </c>
      <c r="C118" s="8">
        <v>50</v>
      </c>
      <c r="D118" s="8">
        <v>50</v>
      </c>
      <c r="E118" s="31">
        <f>'[1]New Budget Sheet'!$G$69</f>
        <v>50</v>
      </c>
      <c r="F118" s="31">
        <v>50</v>
      </c>
      <c r="G118" s="31">
        <f>'[2] P&amp;L Sheet 2022-23'!R95</f>
        <v>50</v>
      </c>
      <c r="H118" s="8">
        <v>50</v>
      </c>
      <c r="I118" s="32">
        <f>'[3]=P&amp;L 2023-24'!R105</f>
        <v>32757.37</v>
      </c>
      <c r="J118" s="33">
        <v>50</v>
      </c>
      <c r="K118" s="33"/>
      <c r="L118" s="11"/>
    </row>
    <row r="119" spans="1:12" x14ac:dyDescent="0.25">
      <c r="A119" s="7" t="s">
        <v>36</v>
      </c>
      <c r="B119" s="8">
        <v>3300</v>
      </c>
      <c r="C119" s="8">
        <v>3300</v>
      </c>
      <c r="D119" s="8">
        <v>3300</v>
      </c>
      <c r="E119" s="31">
        <f>'[1]New Budget Sheet'!$G$70</f>
        <v>6600</v>
      </c>
      <c r="F119" s="7"/>
      <c r="G119" s="31">
        <f>'[2] P&amp;L Sheet 2022-23'!R96</f>
        <v>13200</v>
      </c>
      <c r="H119" s="8"/>
      <c r="I119" s="32">
        <f>'[3]=P&amp;L 2023-24'!R106</f>
        <v>0</v>
      </c>
      <c r="J119" s="21"/>
      <c r="K119" s="11"/>
      <c r="L119" s="11"/>
    </row>
    <row r="120" spans="1:12" x14ac:dyDescent="0.25">
      <c r="A120" s="35" t="s">
        <v>123</v>
      </c>
      <c r="B120" s="8"/>
      <c r="C120" s="8"/>
      <c r="D120" s="8"/>
      <c r="E120" s="15">
        <f t="shared" ref="E120:K120" si="0">SUM(E118:E119)</f>
        <v>6650</v>
      </c>
      <c r="F120" s="15">
        <f t="shared" si="0"/>
        <v>50</v>
      </c>
      <c r="G120" s="15">
        <f t="shared" si="0"/>
        <v>13250</v>
      </c>
      <c r="H120" s="15">
        <f t="shared" si="0"/>
        <v>50</v>
      </c>
      <c r="I120" s="15">
        <f t="shared" si="0"/>
        <v>32757.37</v>
      </c>
      <c r="J120" s="15">
        <f t="shared" si="0"/>
        <v>50</v>
      </c>
      <c r="K120" s="15"/>
      <c r="L120" s="11"/>
    </row>
    <row r="121" spans="1:12" x14ac:dyDescent="0.25">
      <c r="A121" s="14" t="s">
        <v>35</v>
      </c>
      <c r="B121" s="8"/>
      <c r="C121" s="8"/>
      <c r="D121" s="8"/>
      <c r="E121" s="30"/>
      <c r="F121" s="11"/>
      <c r="G121" s="11"/>
      <c r="H121" s="11"/>
      <c r="I121" s="13"/>
      <c r="K121" s="11"/>
      <c r="L121" s="11"/>
    </row>
    <row r="122" spans="1:12" x14ac:dyDescent="0.25">
      <c r="A122" s="7" t="s">
        <v>124</v>
      </c>
      <c r="B122" s="8"/>
      <c r="C122" s="8">
        <f>16.67+54.85+35</f>
        <v>106.52000000000001</v>
      </c>
      <c r="D122" s="8">
        <v>45.2</v>
      </c>
      <c r="E122" s="30"/>
      <c r="F122" s="31">
        <v>25</v>
      </c>
      <c r="G122" s="11">
        <f>'[2] P&amp;L Sheet 2022-23'!R99</f>
        <v>47.37</v>
      </c>
      <c r="H122" s="8">
        <v>50</v>
      </c>
      <c r="I122" s="8">
        <f>'[3]=P&amp;L 2023-24'!R109</f>
        <v>13.4</v>
      </c>
      <c r="J122" s="33">
        <v>120</v>
      </c>
      <c r="K122" s="11"/>
      <c r="L122" s="11"/>
    </row>
    <row r="123" spans="1:12" x14ac:dyDescent="0.25">
      <c r="A123" s="7" t="s">
        <v>125</v>
      </c>
      <c r="B123" s="8">
        <v>225</v>
      </c>
      <c r="C123" s="8">
        <f>125+200</f>
        <v>325</v>
      </c>
      <c r="D123" s="8">
        <v>325</v>
      </c>
      <c r="E123" s="31">
        <f>'[1]New Budget Sheet'!$G$75</f>
        <v>325</v>
      </c>
      <c r="F123" s="31">
        <v>325</v>
      </c>
      <c r="G123" s="39">
        <f>'[2] P&amp;L Sheet 2022-23'!R100</f>
        <v>425</v>
      </c>
      <c r="H123" s="8">
        <v>500</v>
      </c>
      <c r="I123" s="8">
        <f>'[3]=P&amp;L 2023-24'!R110</f>
        <v>37194.47</v>
      </c>
      <c r="J123" s="33">
        <v>500</v>
      </c>
      <c r="K123" s="11"/>
      <c r="L123" s="11"/>
    </row>
    <row r="124" spans="1:12" x14ac:dyDescent="0.25">
      <c r="A124" s="7" t="s">
        <v>126</v>
      </c>
      <c r="B124" s="8"/>
      <c r="C124" s="8">
        <f>1+2083+146.6+110+130.65+274.31+119.87</f>
        <v>2865.43</v>
      </c>
      <c r="D124" s="8">
        <v>52</v>
      </c>
      <c r="E124" s="31">
        <f>'[1]New Budget Sheet'!$G$76</f>
        <v>120</v>
      </c>
      <c r="F124" s="31">
        <v>250</v>
      </c>
      <c r="G124" s="39">
        <f>'[2] P&amp;L Sheet 2022-23'!R101</f>
        <v>346</v>
      </c>
      <c r="H124" s="8">
        <v>350</v>
      </c>
      <c r="I124" s="32">
        <f>'[3]=P&amp;L 2023-24'!R111</f>
        <v>41.07</v>
      </c>
      <c r="J124" s="33">
        <v>120</v>
      </c>
      <c r="K124" s="11"/>
      <c r="L124" s="11"/>
    </row>
    <row r="125" spans="1:12" x14ac:dyDescent="0.25">
      <c r="A125" s="7" t="s">
        <v>127</v>
      </c>
      <c r="B125" s="8"/>
      <c r="C125" s="8"/>
      <c r="D125" s="8"/>
      <c r="E125" s="31">
        <f>'[1]New Budget Sheet'!$G$77</f>
        <v>50</v>
      </c>
      <c r="F125" s="7"/>
      <c r="G125" s="11"/>
      <c r="H125" s="8"/>
      <c r="I125" s="13"/>
      <c r="J125" s="38"/>
      <c r="K125" s="11"/>
      <c r="L125" s="11"/>
    </row>
    <row r="126" spans="1:12" x14ac:dyDescent="0.25">
      <c r="A126" s="7" t="s">
        <v>128</v>
      </c>
      <c r="B126" s="8">
        <v>622.92999999999995</v>
      </c>
      <c r="C126" s="8">
        <v>593.95000000000005</v>
      </c>
      <c r="D126" s="8">
        <v>616.84</v>
      </c>
      <c r="E126" s="31">
        <f>'[1]New Budget Sheet'!$G$78</f>
        <v>532.44000000000005</v>
      </c>
      <c r="F126" s="31">
        <v>550</v>
      </c>
      <c r="G126" s="11">
        <f>'[2] P&amp;L Sheet 2022-23'!R103</f>
        <v>422.83</v>
      </c>
      <c r="H126" s="8">
        <v>475</v>
      </c>
      <c r="I126" s="32">
        <f>'[3]=P&amp;L 2023-24'!R113</f>
        <v>238.5</v>
      </c>
      <c r="J126" s="33">
        <v>520</v>
      </c>
      <c r="K126" s="11"/>
      <c r="L126" s="11"/>
    </row>
    <row r="127" spans="1:12" x14ac:dyDescent="0.25">
      <c r="A127" s="7" t="s">
        <v>129</v>
      </c>
      <c r="B127" s="8">
        <v>36.54</v>
      </c>
      <c r="C127" s="8">
        <f>36.6+87.84+43.92</f>
        <v>168.36</v>
      </c>
      <c r="D127" s="8">
        <v>73.680000000000007</v>
      </c>
      <c r="E127" s="31">
        <f>'[1]New Budget Sheet'!$G$79</f>
        <v>79.2</v>
      </c>
      <c r="F127" s="31">
        <v>80</v>
      </c>
      <c r="G127" s="31">
        <f>'[2] P&amp;L Sheet 2022-23'!R104</f>
        <v>87.21</v>
      </c>
      <c r="H127" s="8">
        <v>100</v>
      </c>
      <c r="I127" s="32">
        <f>'[3]=P&amp;L 2023-24'!R114</f>
        <v>883.74</v>
      </c>
      <c r="J127" s="33">
        <v>100</v>
      </c>
      <c r="K127" s="33"/>
      <c r="L127" s="11"/>
    </row>
    <row r="128" spans="1:12" x14ac:dyDescent="0.25">
      <c r="A128" s="7" t="s">
        <v>130</v>
      </c>
      <c r="B128" s="8">
        <v>200</v>
      </c>
      <c r="C128" s="8"/>
      <c r="D128" s="8">
        <v>100</v>
      </c>
      <c r="E128" s="31">
        <f>'[1]New Budget Sheet'!$G$81</f>
        <v>100</v>
      </c>
      <c r="F128" s="31">
        <v>100</v>
      </c>
      <c r="G128" s="31">
        <f>'[2] P&amp;L Sheet 2022-23'!R106</f>
        <v>100</v>
      </c>
      <c r="H128" s="8">
        <v>100</v>
      </c>
      <c r="I128" s="32">
        <f>'[3]=P&amp;L 2023-24'!R115</f>
        <v>291.58999999999997</v>
      </c>
      <c r="J128" s="33">
        <v>100</v>
      </c>
      <c r="K128" s="11"/>
      <c r="L128" s="11"/>
    </row>
    <row r="129" spans="1:12" x14ac:dyDescent="0.25">
      <c r="A129" s="7" t="s">
        <v>131</v>
      </c>
      <c r="B129" s="8"/>
      <c r="C129" s="8"/>
      <c r="D129" s="8"/>
      <c r="E129" s="31">
        <f>'[1]New Budget Sheet'!$G$83</f>
        <v>287.35000000000002</v>
      </c>
      <c r="F129" s="7"/>
      <c r="G129" s="11"/>
      <c r="H129" s="8"/>
      <c r="I129" s="13"/>
      <c r="J129" s="38"/>
      <c r="K129" s="11"/>
      <c r="L129" s="11"/>
    </row>
    <row r="130" spans="1:12" x14ac:dyDescent="0.25">
      <c r="A130" s="7" t="s">
        <v>132</v>
      </c>
      <c r="B130" s="8"/>
      <c r="C130" s="8"/>
      <c r="D130" s="8"/>
      <c r="E130" s="31">
        <f>'[1]New Budget Sheet'!$G$86</f>
        <v>22</v>
      </c>
      <c r="F130" s="31">
        <v>22</v>
      </c>
      <c r="G130" s="31">
        <f>'[2] P&amp;L Sheet 2022-23'!M110</f>
        <v>25</v>
      </c>
      <c r="H130" s="8">
        <v>30</v>
      </c>
      <c r="I130" s="13">
        <f>'[3]=P&amp;L 2023-24'!M117</f>
        <v>87.45</v>
      </c>
      <c r="J130" s="33">
        <v>25</v>
      </c>
      <c r="K130" s="11"/>
      <c r="L130" s="11"/>
    </row>
    <row r="131" spans="1:12" x14ac:dyDescent="0.25">
      <c r="A131" s="7" t="s">
        <v>133</v>
      </c>
      <c r="B131" s="8"/>
      <c r="C131" s="8"/>
      <c r="D131" s="8"/>
      <c r="E131" s="30"/>
      <c r="F131" s="11"/>
      <c r="G131" s="7">
        <f>'[2] P&amp;L Sheet 2022-23'!N111</f>
        <v>17.32</v>
      </c>
      <c r="H131" s="11"/>
      <c r="I131" s="13"/>
      <c r="J131" s="11"/>
      <c r="K131" s="11"/>
      <c r="L131" s="11"/>
    </row>
    <row r="132" spans="1:12" x14ac:dyDescent="0.25">
      <c r="A132" s="7" t="s">
        <v>134</v>
      </c>
      <c r="B132" s="8"/>
      <c r="C132" s="8"/>
      <c r="D132" s="8"/>
      <c r="E132" s="31">
        <f>'[1]New Budget Sheet'!$G$92</f>
        <v>4122.63</v>
      </c>
      <c r="F132" s="11"/>
      <c r="G132" s="11"/>
      <c r="H132" s="8"/>
      <c r="I132" s="8">
        <f>'[3]=P&amp;L 2023-24'!R119</f>
        <v>0</v>
      </c>
      <c r="J132" s="11"/>
      <c r="K132" s="11"/>
      <c r="L132" s="11"/>
    </row>
    <row r="133" spans="1:12" x14ac:dyDescent="0.25">
      <c r="A133" s="7" t="s">
        <v>135</v>
      </c>
      <c r="B133" s="8"/>
      <c r="C133" s="8"/>
      <c r="D133" s="8"/>
      <c r="E133" s="31">
        <f>'[1]New Budget Sheet'!$G$93</f>
        <v>45</v>
      </c>
      <c r="F133" s="11"/>
      <c r="G133" s="31">
        <f>'[2] P&amp;L Sheet 2022-23'!R118</f>
        <v>35</v>
      </c>
      <c r="H133" s="8">
        <v>40</v>
      </c>
      <c r="I133" s="8">
        <f>'[3]=P&amp;L 2023-24'!R120</f>
        <v>15627.460000000001</v>
      </c>
      <c r="J133" s="33">
        <v>45</v>
      </c>
      <c r="K133" s="11"/>
      <c r="L133" s="11"/>
    </row>
    <row r="134" spans="1:12" x14ac:dyDescent="0.25">
      <c r="A134" s="40" t="s">
        <v>136</v>
      </c>
      <c r="B134" s="8"/>
      <c r="C134" s="8"/>
      <c r="D134" s="8"/>
      <c r="E134" s="31">
        <f>'[1]New Budget Sheet'!$G$94</f>
        <v>6204</v>
      </c>
      <c r="F134" s="11"/>
      <c r="G134" s="11">
        <f>'[2] P&amp;L Sheet 2022-23'!P119</f>
        <v>38.89</v>
      </c>
      <c r="H134" s="8"/>
      <c r="I134" s="13"/>
      <c r="J134" s="11"/>
      <c r="K134" s="11"/>
      <c r="L134" s="11"/>
    </row>
    <row r="135" spans="1:12" x14ac:dyDescent="0.25">
      <c r="A135" s="40" t="s">
        <v>137</v>
      </c>
      <c r="B135" s="8"/>
      <c r="C135" s="8"/>
      <c r="D135" s="8"/>
      <c r="E135" s="31">
        <f>'[1]New Budget Sheet'!$G$95</f>
        <v>30.49</v>
      </c>
      <c r="F135" s="11"/>
      <c r="G135" s="11"/>
      <c r="H135" s="8"/>
      <c r="I135" s="13"/>
      <c r="J135" s="11"/>
      <c r="K135" s="11"/>
      <c r="L135" s="11"/>
    </row>
    <row r="136" spans="1:12" x14ac:dyDescent="0.25">
      <c r="A136" s="40" t="s">
        <v>138</v>
      </c>
      <c r="B136" s="8"/>
      <c r="C136" s="8"/>
      <c r="D136" s="8"/>
      <c r="E136" s="31"/>
      <c r="F136" s="11"/>
      <c r="G136" s="11">
        <f>'[2] P&amp;L Sheet 2022-23'!R121</f>
        <v>420.74999999999994</v>
      </c>
      <c r="H136" s="8">
        <v>450</v>
      </c>
      <c r="I136" s="8">
        <f>'[3]=P&amp;L 2023-24'!R123</f>
        <v>0</v>
      </c>
      <c r="J136" s="33">
        <v>500</v>
      </c>
      <c r="K136" s="11"/>
      <c r="L136" s="11"/>
    </row>
    <row r="137" spans="1:12" x14ac:dyDescent="0.25">
      <c r="A137" s="40" t="s">
        <v>139</v>
      </c>
      <c r="B137" s="8"/>
      <c r="C137" s="8"/>
      <c r="D137" s="8"/>
      <c r="E137" s="31"/>
      <c r="F137" s="11"/>
      <c r="G137" s="31">
        <f>'[2] P&amp;L Sheet 2022-23'!R122</f>
        <v>200</v>
      </c>
      <c r="H137" s="8"/>
      <c r="I137" s="13"/>
      <c r="J137" s="11"/>
      <c r="K137" s="11"/>
      <c r="L137" s="11"/>
    </row>
    <row r="138" spans="1:12" ht="60" x14ac:dyDescent="0.25">
      <c r="A138" s="1" t="s">
        <v>107</v>
      </c>
      <c r="B138" s="2" t="s">
        <v>1</v>
      </c>
      <c r="C138" s="2" t="s">
        <v>2</v>
      </c>
      <c r="D138" s="2" t="s">
        <v>3</v>
      </c>
      <c r="E138" s="3" t="s">
        <v>4</v>
      </c>
      <c r="F138" s="4" t="s">
        <v>5</v>
      </c>
      <c r="G138" s="5" t="s">
        <v>90</v>
      </c>
      <c r="H138" s="4" t="s">
        <v>7</v>
      </c>
      <c r="I138" s="3" t="s">
        <v>8</v>
      </c>
      <c r="J138" s="4" t="s">
        <v>9</v>
      </c>
      <c r="K138" s="20" t="s">
        <v>10</v>
      </c>
      <c r="L138" s="6" t="s">
        <v>11</v>
      </c>
    </row>
    <row r="139" spans="1:12" x14ac:dyDescent="0.25">
      <c r="A139" s="40" t="s">
        <v>140</v>
      </c>
      <c r="B139" s="8"/>
      <c r="C139" s="8"/>
      <c r="D139" s="8"/>
      <c r="E139" s="31"/>
      <c r="F139" s="11"/>
      <c r="G139" s="31">
        <f>'[2] P&amp;L Sheet 2022-23'!R123</f>
        <v>24059.279999999999</v>
      </c>
      <c r="H139" s="8"/>
      <c r="I139" s="13">
        <f>'[3]=P&amp;L 2023-24'!R125</f>
        <v>-11083.169999999998</v>
      </c>
      <c r="J139" s="11"/>
      <c r="K139" s="11"/>
      <c r="L139" s="11"/>
    </row>
    <row r="140" spans="1:12" x14ac:dyDescent="0.25">
      <c r="A140" s="40" t="s">
        <v>141</v>
      </c>
      <c r="B140" s="8"/>
      <c r="C140" s="8"/>
      <c r="D140" s="8"/>
      <c r="E140" s="31"/>
      <c r="F140" s="11"/>
      <c r="G140" s="31">
        <f>'[2] P&amp;L Sheet 2022-23'!R124</f>
        <v>2245.2199999999998</v>
      </c>
      <c r="H140" s="8"/>
      <c r="I140" s="13"/>
      <c r="J140" s="11"/>
      <c r="K140" s="11"/>
      <c r="L140" s="11"/>
    </row>
    <row r="141" spans="1:12" x14ac:dyDescent="0.25">
      <c r="A141" s="40" t="s">
        <v>142</v>
      </c>
      <c r="B141" s="8"/>
      <c r="C141" s="8"/>
      <c r="D141" s="8"/>
      <c r="E141" s="31"/>
      <c r="F141" s="11"/>
      <c r="G141" s="31">
        <f>'[2] P&amp;L Sheet 2022-23'!L125</f>
        <v>102.9</v>
      </c>
      <c r="H141" s="8"/>
      <c r="I141" s="13"/>
      <c r="J141" s="11"/>
      <c r="K141" s="11"/>
      <c r="L141" s="11"/>
    </row>
    <row r="142" spans="1:12" x14ac:dyDescent="0.25">
      <c r="A142" s="40" t="s">
        <v>143</v>
      </c>
      <c r="B142" s="8"/>
      <c r="C142" s="8"/>
      <c r="D142" s="8"/>
      <c r="E142" s="31"/>
      <c r="F142" s="11"/>
      <c r="G142" s="31">
        <f>'[2] P&amp;L Sheet 2022-23'!N126</f>
        <v>100</v>
      </c>
      <c r="H142" s="8"/>
      <c r="I142" s="13">
        <f>'[3]=P&amp;L 2023-24'!N128</f>
        <v>7071.92</v>
      </c>
      <c r="J142" s="33">
        <v>150</v>
      </c>
      <c r="K142" s="11"/>
      <c r="L142" s="11"/>
    </row>
    <row r="143" spans="1:12" x14ac:dyDescent="0.25">
      <c r="A143" s="16" t="s">
        <v>144</v>
      </c>
      <c r="B143" s="8"/>
      <c r="C143" s="8"/>
      <c r="D143" s="8"/>
      <c r="E143" s="31"/>
      <c r="F143" s="11"/>
      <c r="G143" s="31"/>
      <c r="H143" s="8"/>
      <c r="I143" s="8">
        <f>'[3]=P&amp;L 2023-24'!J129</f>
        <v>38788.30000000001</v>
      </c>
      <c r="J143" s="11"/>
      <c r="K143" s="11"/>
      <c r="L143" s="11"/>
    </row>
    <row r="144" spans="1:12" x14ac:dyDescent="0.25">
      <c r="A144" s="16" t="s">
        <v>145</v>
      </c>
      <c r="B144" s="8"/>
      <c r="C144" s="8"/>
      <c r="D144" s="8"/>
      <c r="E144" s="31"/>
      <c r="F144" s="11"/>
      <c r="G144" s="31"/>
      <c r="H144" s="8"/>
      <c r="I144" s="8">
        <f>'[3]=P&amp;L 2023-24'!K130</f>
        <v>0</v>
      </c>
      <c r="J144" s="11"/>
      <c r="K144" s="11"/>
      <c r="L144" s="11"/>
    </row>
    <row r="145" spans="1:12" x14ac:dyDescent="0.25">
      <c r="A145" s="16" t="s">
        <v>146</v>
      </c>
      <c r="B145" s="8"/>
      <c r="C145" s="8"/>
      <c r="D145" s="8"/>
      <c r="E145" s="31"/>
      <c r="F145" s="11"/>
      <c r="G145" s="31"/>
      <c r="H145" s="8"/>
      <c r="I145" s="8">
        <f>'[3]=P&amp;L 2023-24'!R131</f>
        <v>0</v>
      </c>
      <c r="J145" s="11"/>
      <c r="K145" s="11"/>
      <c r="L145" s="11"/>
    </row>
    <row r="146" spans="1:12" x14ac:dyDescent="0.25">
      <c r="A146" s="16" t="s">
        <v>147</v>
      </c>
      <c r="B146" s="8"/>
      <c r="C146" s="8"/>
      <c r="D146" s="8"/>
      <c r="E146" s="31"/>
      <c r="F146" s="11"/>
      <c r="G146" s="31"/>
      <c r="H146" s="8"/>
      <c r="I146" s="8">
        <f>'[3]=P&amp;L 2023-24'!R132</f>
        <v>0</v>
      </c>
      <c r="J146" s="11"/>
      <c r="K146" s="11"/>
      <c r="L146" s="11"/>
    </row>
    <row r="147" spans="1:12" x14ac:dyDescent="0.25">
      <c r="A147" s="16" t="s">
        <v>148</v>
      </c>
      <c r="B147" s="8"/>
      <c r="C147" s="8"/>
      <c r="D147" s="8"/>
      <c r="E147" s="31"/>
      <c r="F147" s="11"/>
      <c r="G147" s="31"/>
      <c r="H147" s="8"/>
      <c r="I147" s="8">
        <f>'[3]=P&amp;L 2023-24'!M133</f>
        <v>0</v>
      </c>
      <c r="J147" s="11"/>
      <c r="K147" s="11"/>
      <c r="L147" s="11"/>
    </row>
    <row r="148" spans="1:12" x14ac:dyDescent="0.25">
      <c r="A148" s="16" t="s">
        <v>149</v>
      </c>
      <c r="B148" s="8"/>
      <c r="C148" s="8"/>
      <c r="D148" s="8"/>
      <c r="E148" s="31"/>
      <c r="F148" s="11"/>
      <c r="G148" s="31"/>
      <c r="H148" s="8"/>
      <c r="I148" s="8">
        <f>'[3]=P&amp;L 2023-24'!M134</f>
        <v>0</v>
      </c>
      <c r="J148" s="11"/>
      <c r="K148" s="11"/>
      <c r="L148" s="11"/>
    </row>
    <row r="149" spans="1:12" x14ac:dyDescent="0.25">
      <c r="A149" s="16" t="s">
        <v>150</v>
      </c>
      <c r="B149" s="8"/>
      <c r="C149" s="8"/>
      <c r="D149" s="8"/>
      <c r="E149" s="31"/>
      <c r="F149" s="11"/>
      <c r="G149" s="31"/>
      <c r="H149" s="8"/>
      <c r="I149" s="8">
        <f>'[3]=P&amp;L 2023-24'!M135</f>
        <v>0</v>
      </c>
      <c r="J149" s="11"/>
      <c r="K149" s="11"/>
      <c r="L149" s="11"/>
    </row>
    <row r="150" spans="1:12" x14ac:dyDescent="0.25">
      <c r="A150" s="41" t="s">
        <v>151</v>
      </c>
      <c r="B150" s="8"/>
      <c r="C150" s="8"/>
      <c r="D150" s="8"/>
      <c r="E150" s="31"/>
      <c r="F150" s="11"/>
      <c r="G150" s="31"/>
      <c r="H150" s="8"/>
      <c r="I150" s="8">
        <f>'[3]=P&amp;L 2023-24'!M136</f>
        <v>0</v>
      </c>
      <c r="J150" s="11"/>
      <c r="K150" s="11"/>
      <c r="L150" s="11"/>
    </row>
    <row r="151" spans="1:12" x14ac:dyDescent="0.25">
      <c r="A151" s="41" t="s">
        <v>152</v>
      </c>
      <c r="B151" s="8"/>
      <c r="C151" s="8"/>
      <c r="D151" s="8"/>
      <c r="E151" s="31"/>
      <c r="F151" s="11"/>
      <c r="G151" s="31"/>
      <c r="H151" s="8"/>
      <c r="I151" s="8">
        <f>'[3]=P&amp;L 2023-24'!M137</f>
        <v>0</v>
      </c>
      <c r="J151" s="11"/>
      <c r="K151" s="11"/>
      <c r="L151" s="11"/>
    </row>
    <row r="152" spans="1:12" x14ac:dyDescent="0.25">
      <c r="A152" s="41" t="s">
        <v>153</v>
      </c>
      <c r="B152" s="8"/>
      <c r="C152" s="8"/>
      <c r="D152" s="8"/>
      <c r="E152" s="31"/>
      <c r="F152" s="11"/>
      <c r="G152" s="31"/>
      <c r="H152" s="8"/>
      <c r="I152" s="8">
        <f>'[3]=P&amp;L 2023-24'!N138</f>
        <v>0</v>
      </c>
      <c r="J152" s="11"/>
      <c r="K152" s="11"/>
      <c r="L152" s="11"/>
    </row>
    <row r="153" spans="1:12" x14ac:dyDescent="0.25">
      <c r="A153" s="41" t="s">
        <v>154</v>
      </c>
      <c r="B153" s="8"/>
      <c r="C153" s="8"/>
      <c r="D153" s="8"/>
      <c r="E153" s="31"/>
      <c r="F153" s="11"/>
      <c r="G153" s="31"/>
      <c r="H153" s="8"/>
      <c r="I153" s="8"/>
      <c r="J153" s="11"/>
      <c r="K153" s="11"/>
      <c r="L153" s="11"/>
    </row>
    <row r="154" spans="1:12" x14ac:dyDescent="0.25">
      <c r="A154" s="35" t="s">
        <v>155</v>
      </c>
      <c r="B154" s="8"/>
      <c r="C154" s="8"/>
      <c r="D154" s="8"/>
      <c r="E154" s="15">
        <f>SUM(E122:E135)</f>
        <v>11918.11</v>
      </c>
      <c r="F154" s="15">
        <f>SUM(F122:F134)</f>
        <v>1352</v>
      </c>
      <c r="G154" s="15">
        <f>SUM(G122:G142)</f>
        <v>28672.77</v>
      </c>
      <c r="H154" s="15">
        <f>SUM(H122:H142)</f>
        <v>2095</v>
      </c>
      <c r="I154" s="15">
        <f>SUM(I122:I152)</f>
        <v>89154.73000000001</v>
      </c>
      <c r="J154" s="15">
        <f>SUM(J122:J152)</f>
        <v>2180</v>
      </c>
      <c r="K154" s="15"/>
      <c r="L154" s="11"/>
    </row>
    <row r="155" spans="1:12" x14ac:dyDescent="0.25">
      <c r="A155" s="42" t="s">
        <v>156</v>
      </c>
      <c r="B155" s="8">
        <v>1375.93</v>
      </c>
      <c r="C155" s="8">
        <v>2310.91</v>
      </c>
      <c r="D155" s="8">
        <v>1401.55</v>
      </c>
      <c r="E155" s="31">
        <f>'[1]New Budget Sheet'!$G$97</f>
        <v>3430.37</v>
      </c>
      <c r="F155" s="31">
        <v>1000</v>
      </c>
      <c r="G155" s="7">
        <f>'[2] P&amp;L Sheet 2022-23'!R127</f>
        <v>6147.8499999999995</v>
      </c>
      <c r="H155" s="8">
        <v>2000</v>
      </c>
      <c r="I155" s="8">
        <f>'[3]=P&amp;L 2023-24'!R140</f>
        <v>0</v>
      </c>
      <c r="J155" s="33">
        <v>2000</v>
      </c>
      <c r="K155" s="33"/>
      <c r="L155" s="11"/>
    </row>
    <row r="156" spans="1:12" x14ac:dyDescent="0.25">
      <c r="A156" s="25" t="s">
        <v>157</v>
      </c>
      <c r="B156" s="26">
        <f>SUM(B86:B155)</f>
        <v>17673.05</v>
      </c>
      <c r="C156" s="26">
        <f>SUM(C86:C155)</f>
        <v>20171.310000000001</v>
      </c>
      <c r="D156" s="26">
        <f>SUM(D86:D155)</f>
        <v>15985.74</v>
      </c>
      <c r="E156" s="27">
        <f>+E96+E98+E112+E114+E116+E120+E154+E155</f>
        <v>41707.1</v>
      </c>
      <c r="F156" s="27">
        <f>+F96+F98+F112+F114+F116+F120+F154+F155</f>
        <v>22974</v>
      </c>
      <c r="G156" s="27">
        <f>+G96+G98+G112+G114+G116+G120+G154+G155</f>
        <v>66027.3</v>
      </c>
      <c r="H156" s="27">
        <f>+H96+H98+H112+H114+H116+H120+H154+H155</f>
        <v>25074</v>
      </c>
      <c r="I156" s="27">
        <f>+I96+I98+I112+I114+I116+I120+I154+I155</f>
        <v>136120.11000000002</v>
      </c>
      <c r="J156" s="27">
        <f>+J96+J98+J110+J112+J114+J116+J120+J154+J155</f>
        <v>25090</v>
      </c>
      <c r="K156" s="27"/>
      <c r="L156" s="11"/>
    </row>
    <row r="157" spans="1:12" x14ac:dyDescent="0.25">
      <c r="A157" s="16"/>
      <c r="B157" s="17"/>
      <c r="C157" s="17"/>
      <c r="D157" s="17"/>
      <c r="E157" s="30"/>
      <c r="F157" s="11"/>
      <c r="G157" s="11"/>
      <c r="H157" s="43"/>
      <c r="I157" s="13"/>
      <c r="J157" s="11"/>
      <c r="K157" s="11"/>
      <c r="L157" s="11"/>
    </row>
    <row r="158" spans="1:12" x14ac:dyDescent="0.25">
      <c r="A158" s="44" t="s">
        <v>158</v>
      </c>
      <c r="B158" s="45">
        <f>+B82-B156</f>
        <v>-2958.2999999999993</v>
      </c>
      <c r="C158" s="45">
        <f>+C82-C156</f>
        <v>1892.5900000000001</v>
      </c>
      <c r="D158" s="45">
        <f>+D82-D156</f>
        <v>2230.17</v>
      </c>
      <c r="E158" s="46">
        <f>+E82-E156+E83</f>
        <v>21832.15</v>
      </c>
      <c r="F158" s="46">
        <f>+F82-F156</f>
        <v>1062</v>
      </c>
      <c r="G158" s="46">
        <f>+G82-G156</f>
        <v>6557.7299999999959</v>
      </c>
      <c r="H158" s="46">
        <f>+H82-H156</f>
        <v>2267</v>
      </c>
      <c r="I158" s="46">
        <f>+I82-I156</f>
        <v>30427.190000000002</v>
      </c>
      <c r="J158" s="46">
        <f>+J80-J156</f>
        <v>-25090</v>
      </c>
      <c r="K158" s="46"/>
      <c r="L158" s="11"/>
    </row>
    <row r="159" spans="1:12" x14ac:dyDescent="0.25">
      <c r="A159" s="16"/>
      <c r="B159" s="17"/>
      <c r="C159" s="17"/>
      <c r="D159" s="17"/>
      <c r="F159" s="11"/>
      <c r="G159" s="11"/>
      <c r="H159" s="47"/>
      <c r="I159" s="12"/>
    </row>
    <row r="160" spans="1:12" x14ac:dyDescent="0.25">
      <c r="A160" s="16" t="s">
        <v>159</v>
      </c>
      <c r="B160" s="17"/>
      <c r="C160" s="17"/>
      <c r="D160" s="17"/>
      <c r="E160" s="11"/>
      <c r="F160" s="11"/>
      <c r="G160" s="11"/>
      <c r="H160" s="47"/>
      <c r="J160" s="48"/>
      <c r="K160" s="48"/>
    </row>
    <row r="161" spans="1:11" x14ac:dyDescent="0.25">
      <c r="A161" s="16" t="s">
        <v>160</v>
      </c>
      <c r="B161" s="17"/>
      <c r="C161" s="17"/>
      <c r="D161" s="17"/>
      <c r="E161" s="49"/>
      <c r="F161" s="11"/>
      <c r="G161" s="11"/>
      <c r="H161" s="47"/>
      <c r="I161" s="12"/>
      <c r="J161" s="8"/>
      <c r="K161" s="8"/>
    </row>
    <row r="162" spans="1:11" x14ac:dyDescent="0.25">
      <c r="A162" s="50" t="s">
        <v>161</v>
      </c>
      <c r="B162" s="51" t="e">
        <f>+#REF!-#REF!-B165</f>
        <v>#REF!</v>
      </c>
      <c r="C162" s="52" t="e">
        <f>+#REF!-#REF!-C165-#REF!</f>
        <v>#REF!</v>
      </c>
      <c r="D162" s="52">
        <v>1624.68</v>
      </c>
      <c r="E162" s="17"/>
      <c r="F162" s="11"/>
      <c r="G162" s="17"/>
      <c r="H162" s="11"/>
      <c r="I162" s="53"/>
      <c r="J162" s="27"/>
      <c r="K162" s="27"/>
    </row>
    <row r="163" spans="1:11" x14ac:dyDescent="0.25">
      <c r="A163" s="50" t="s">
        <v>162</v>
      </c>
      <c r="B163" s="51"/>
      <c r="C163" s="52"/>
      <c r="D163" s="52"/>
      <c r="E163" s="54"/>
      <c r="F163" s="11"/>
      <c r="G163" s="54"/>
      <c r="H163" s="11"/>
      <c r="I163" s="55"/>
      <c r="J163" s="56"/>
      <c r="K163" s="56"/>
    </row>
    <row r="164" spans="1:11" x14ac:dyDescent="0.25">
      <c r="A164" s="50" t="s">
        <v>163</v>
      </c>
      <c r="B164" s="51"/>
      <c r="C164" s="52"/>
      <c r="D164" s="52"/>
      <c r="E164" s="17"/>
      <c r="F164" s="11"/>
      <c r="G164" s="17"/>
      <c r="H164" s="11"/>
      <c r="I164" s="53">
        <f>'[3]=P&amp;L 2023-24'!Q147</f>
        <v>0</v>
      </c>
      <c r="J164" s="46"/>
      <c r="K164" s="46">
        <f>K162+K163</f>
        <v>0</v>
      </c>
    </row>
    <row r="165" spans="1:11" x14ac:dyDescent="0.25">
      <c r="A165" s="50" t="s">
        <v>164</v>
      </c>
      <c r="B165" s="51">
        <v>5446.32</v>
      </c>
      <c r="C165" s="51">
        <v>5446.32</v>
      </c>
      <c r="D165" s="51">
        <v>5446.32</v>
      </c>
      <c r="E165" s="57"/>
      <c r="F165" s="11"/>
      <c r="G165" s="57"/>
      <c r="H165" s="11"/>
      <c r="I165" s="58">
        <f>'[3]=P&amp;L 2023-24'!Q148</f>
        <v>0</v>
      </c>
      <c r="J165" s="59"/>
      <c r="K165" s="59"/>
    </row>
    <row r="166" spans="1:11" x14ac:dyDescent="0.25">
      <c r="A166" s="60" t="s">
        <v>165</v>
      </c>
      <c r="B166" s="61" t="e">
        <f>SUM(B162:B162)</f>
        <v>#REF!</v>
      </c>
      <c r="C166" s="61">
        <v>9816.48</v>
      </c>
      <c r="D166" s="61">
        <f>SUM(D162:D162)</f>
        <v>1624.68</v>
      </c>
      <c r="E166" s="29"/>
      <c r="F166" s="11"/>
      <c r="G166" s="29"/>
      <c r="H166" s="11"/>
      <c r="I166" s="62">
        <f>SUM(I164:I165)</f>
        <v>0</v>
      </c>
      <c r="J166" s="63"/>
      <c r="K166" s="63"/>
    </row>
    <row r="167" spans="1:11" x14ac:dyDescent="0.25">
      <c r="A167" s="64"/>
      <c r="B167" s="65"/>
      <c r="C167" s="66"/>
      <c r="D167" s="64"/>
      <c r="E167" s="66"/>
    </row>
    <row r="168" spans="1:11" x14ac:dyDescent="0.25">
      <c r="A168" s="67" t="s">
        <v>166</v>
      </c>
      <c r="B168" s="68"/>
      <c r="C168" s="69"/>
      <c r="D168" s="70"/>
      <c r="E168" s="69"/>
    </row>
    <row r="169" spans="1:11" x14ac:dyDescent="0.25">
      <c r="A169" s="64" t="s">
        <v>167</v>
      </c>
      <c r="B169" s="65" t="s">
        <v>168</v>
      </c>
      <c r="C169" s="71" t="s">
        <v>169</v>
      </c>
      <c r="D169" s="72"/>
      <c r="E169" s="73"/>
    </row>
    <row r="170" spans="1:11" x14ac:dyDescent="0.25">
      <c r="A170" s="64" t="s">
        <v>170</v>
      </c>
      <c r="B170" s="65" t="s">
        <v>168</v>
      </c>
      <c r="C170" s="71">
        <v>45383</v>
      </c>
      <c r="D170" s="74"/>
    </row>
    <row r="171" spans="1:11" x14ac:dyDescent="0.25">
      <c r="A171" s="64" t="s">
        <v>171</v>
      </c>
      <c r="B171" s="65"/>
      <c r="C171" s="71"/>
      <c r="D171" s="74"/>
    </row>
    <row r="172" spans="1:11" x14ac:dyDescent="0.25">
      <c r="A172" s="67" t="s">
        <v>128</v>
      </c>
      <c r="B172" s="68"/>
      <c r="C172" s="68"/>
      <c r="D172" s="70"/>
    </row>
    <row r="173" spans="1:11" x14ac:dyDescent="0.25">
      <c r="A173" s="70" t="s">
        <v>172</v>
      </c>
      <c r="B173" s="68"/>
      <c r="C173" s="68"/>
      <c r="D173" s="70"/>
    </row>
    <row r="174" spans="1:11" x14ac:dyDescent="0.25">
      <c r="A174" s="70"/>
      <c r="B174" s="68"/>
      <c r="C174" s="68"/>
      <c r="D174" s="70"/>
    </row>
    <row r="175" spans="1:11" x14ac:dyDescent="0.25">
      <c r="A175" s="70"/>
      <c r="B175" s="68"/>
      <c r="C175" s="68"/>
      <c r="D175" s="70"/>
    </row>
    <row r="176" spans="1:11" x14ac:dyDescent="0.25">
      <c r="A176" s="70"/>
      <c r="B176" s="68"/>
      <c r="C176" s="68"/>
      <c r="D176" s="70"/>
    </row>
    <row r="177" spans="1:9" ht="15.75" x14ac:dyDescent="0.25">
      <c r="A177" s="70"/>
      <c r="B177" s="70"/>
      <c r="C177" s="70"/>
      <c r="D177" s="70"/>
      <c r="E177" s="75"/>
      <c r="F177" s="75"/>
      <c r="G177" s="75"/>
      <c r="H177" s="75"/>
      <c r="I177" s="7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Singleton and Charlton Parish Council</dc:creator>
  <cp:lastModifiedBy>Singleton and Charlton Parish Council</cp:lastModifiedBy>
  <dcterms:created xsi:type="dcterms:W3CDTF">2024-06-02T08:23:28Z</dcterms:created>
  <dcterms:modified xsi:type="dcterms:W3CDTF">2024-06-02T08:26:24Z</dcterms:modified>
</cp:coreProperties>
</file>